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atti\Documents\"/>
    </mc:Choice>
  </mc:AlternateContent>
  <xr:revisionPtr revIDLastSave="0" documentId="8_{75CC9132-3CA3-4E56-97E8-C0F5E3A02D09}" xr6:coauthVersionLast="47" xr6:coauthVersionMax="47" xr10:uidLastSave="{00000000-0000-0000-0000-000000000000}"/>
  <bookViews>
    <workbookView xWindow="3705" yWindow="3705" windowWidth="21600" windowHeight="11205" activeTab="1" xr2:uid="{00000000-000D-0000-FFFF-FFFF00000000}"/>
  </bookViews>
  <sheets>
    <sheet name="Query_Fase2_932" sheetId="1" r:id="rId1"/>
    <sheet name="75% Emi" sheetId="7" r:id="rId2"/>
  </sheets>
  <definedNames>
    <definedName name="_FilterDatabase" localSheetId="0" hidden="1">Query_Fase2_932!$B$2:$N$41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7" l="1"/>
  <c r="G14" i="7"/>
  <c r="G18" i="1"/>
  <c r="G17" i="1"/>
  <c r="J17" i="1" s="1"/>
  <c r="F6" i="7"/>
  <c r="G6" i="7" s="1"/>
  <c r="F5" i="7"/>
  <c r="G5" i="7" s="1"/>
  <c r="I48" i="7"/>
  <c r="G50" i="7" s="1"/>
  <c r="J33" i="7"/>
  <c r="H42" i="7" s="1"/>
  <c r="G41" i="7"/>
  <c r="G40" i="7"/>
  <c r="G39" i="7"/>
  <c r="G38" i="7"/>
  <c r="G37" i="7"/>
  <c r="G36" i="7"/>
  <c r="G35" i="7"/>
  <c r="G34" i="7"/>
  <c r="G33" i="7"/>
  <c r="G43" i="7" s="1"/>
  <c r="E29" i="7"/>
  <c r="D29" i="7"/>
  <c r="G27" i="7"/>
  <c r="G22" i="7"/>
  <c r="G20" i="7"/>
  <c r="G15" i="7"/>
  <c r="G12" i="7"/>
  <c r="G11" i="7"/>
  <c r="G10" i="7"/>
  <c r="G3" i="7"/>
  <c r="H34" i="7" l="1"/>
  <c r="H36" i="7"/>
  <c r="H38" i="7"/>
  <c r="H40" i="7"/>
  <c r="H33" i="7"/>
  <c r="H35" i="7"/>
  <c r="H37" i="7"/>
  <c r="H39" i="7"/>
  <c r="H41" i="7"/>
  <c r="H50" i="7"/>
  <c r="G48" i="7"/>
  <c r="H48" i="7" s="1"/>
  <c r="G51" i="7"/>
  <c r="H51" i="7" s="1"/>
  <c r="F49" i="7"/>
  <c r="G49" i="7" s="1"/>
  <c r="H49" i="7" s="1"/>
  <c r="F28" i="7"/>
  <c r="G28" i="7" s="1"/>
  <c r="F21" i="7"/>
  <c r="G21" i="7" s="1"/>
  <c r="F16" i="7"/>
  <c r="G16" i="7" s="1"/>
  <c r="F4" i="7"/>
  <c r="F26" i="7"/>
  <c r="G26" i="7" s="1"/>
  <c r="G25" i="7"/>
  <c r="F23" i="7"/>
  <c r="G23" i="7" s="1"/>
  <c r="F24" i="7"/>
  <c r="G24" i="7" s="1"/>
  <c r="F19" i="7"/>
  <c r="G19" i="7" s="1"/>
  <c r="F18" i="7"/>
  <c r="G18" i="7" s="1"/>
  <c r="F17" i="7"/>
  <c r="G17" i="7" s="1"/>
  <c r="F9" i="7"/>
  <c r="G9" i="7" s="1"/>
  <c r="F8" i="7"/>
  <c r="G8" i="7" s="1"/>
  <c r="F7" i="7"/>
  <c r="G7" i="7" s="1"/>
  <c r="G4" i="7" l="1"/>
  <c r="G29" i="7" s="1"/>
  <c r="F29" i="7"/>
  <c r="F55" i="7" s="1"/>
  <c r="H52" i="7"/>
  <c r="F43" i="7"/>
  <c r="G52" i="7"/>
  <c r="F57" i="7" s="1"/>
  <c r="F52" i="7"/>
  <c r="G46" i="1"/>
  <c r="G49" i="1" s="1"/>
  <c r="P9" i="1"/>
  <c r="P10" i="1"/>
  <c r="P11" i="1"/>
  <c r="P18" i="1"/>
  <c r="P19" i="1"/>
  <c r="P21" i="1"/>
  <c r="P22" i="1"/>
  <c r="P26" i="1"/>
  <c r="P27" i="1"/>
  <c r="P32" i="1"/>
  <c r="P33" i="1"/>
  <c r="P36" i="1"/>
  <c r="P3" i="1"/>
  <c r="O18" i="1"/>
  <c r="O19" i="1"/>
  <c r="O21" i="1"/>
  <c r="O22" i="1"/>
  <c r="O26" i="1"/>
  <c r="O27" i="1"/>
  <c r="O32" i="1"/>
  <c r="O33" i="1"/>
  <c r="O36" i="1"/>
  <c r="O3" i="1"/>
  <c r="O9" i="1"/>
  <c r="O10" i="1"/>
  <c r="O11" i="1"/>
  <c r="K48" i="7" l="1"/>
  <c r="H57" i="7"/>
  <c r="I3" i="7"/>
  <c r="K3" i="7" s="1"/>
  <c r="H55" i="7" s="1"/>
  <c r="G55" i="7"/>
  <c r="H43" i="7"/>
  <c r="F56" i="7"/>
  <c r="F58" i="7" s="1"/>
  <c r="N39" i="1"/>
  <c r="F41" i="1"/>
  <c r="G40" i="1"/>
  <c r="G38" i="1"/>
  <c r="G37" i="1"/>
  <c r="J27" i="1"/>
  <c r="J24" i="1"/>
  <c r="M41" i="1"/>
  <c r="L41" i="1"/>
  <c r="N40" i="1"/>
  <c r="N38" i="1"/>
  <c r="N35" i="1"/>
  <c r="N36" i="1"/>
  <c r="N34" i="1"/>
  <c r="N31" i="1"/>
  <c r="N32" i="1"/>
  <c r="N20" i="1"/>
  <c r="N23" i="1"/>
  <c r="N24" i="1"/>
  <c r="N25" i="1"/>
  <c r="N26" i="1"/>
  <c r="N27" i="1"/>
  <c r="N28" i="1"/>
  <c r="N29" i="1"/>
  <c r="N30" i="1"/>
  <c r="N19" i="1"/>
  <c r="N4" i="1"/>
  <c r="N5" i="1"/>
  <c r="N6" i="1"/>
  <c r="N7" i="1"/>
  <c r="N9" i="1"/>
  <c r="N10" i="1"/>
  <c r="N11" i="1"/>
  <c r="N12" i="1"/>
  <c r="N13" i="1"/>
  <c r="N14" i="1"/>
  <c r="N15" i="1"/>
  <c r="N16" i="1"/>
  <c r="N17" i="1"/>
  <c r="N3" i="1"/>
  <c r="J3" i="7" l="1"/>
  <c r="O17" i="1"/>
  <c r="P17" i="1"/>
  <c r="K33" i="7"/>
  <c r="L33" i="7" s="1"/>
  <c r="H56" i="7" s="1"/>
  <c r="H58" i="7" s="1"/>
  <c r="G56" i="7"/>
  <c r="G58" i="7" s="1"/>
  <c r="G61" i="7" s="1"/>
  <c r="P30" i="1"/>
  <c r="O30" i="1"/>
  <c r="P29" i="1"/>
  <c r="O29" i="1"/>
  <c r="P28" i="1"/>
  <c r="O28" i="1"/>
  <c r="P25" i="1"/>
  <c r="O25" i="1"/>
  <c r="P24" i="1"/>
  <c r="O24" i="1"/>
  <c r="P37" i="1"/>
  <c r="O37" i="1"/>
  <c r="P38" i="1"/>
  <c r="O38" i="1"/>
  <c r="J38" i="1"/>
  <c r="P39" i="1"/>
  <c r="O39" i="1"/>
  <c r="P40" i="1"/>
  <c r="O40" i="1"/>
  <c r="N41" i="1"/>
  <c r="E41" i="1"/>
  <c r="J37" i="1"/>
  <c r="G5" i="1"/>
  <c r="G35" i="1"/>
  <c r="G34" i="1"/>
  <c r="J34" i="1" l="1"/>
  <c r="P34" i="1"/>
  <c r="O34" i="1"/>
  <c r="P35" i="1"/>
  <c r="O35" i="1"/>
  <c r="P5" i="1"/>
  <c r="O5" i="1"/>
  <c r="G20" i="1"/>
  <c r="P20" i="1" l="1"/>
  <c r="O20" i="1"/>
  <c r="G7" i="1"/>
  <c r="G8" i="1"/>
  <c r="G6" i="1"/>
  <c r="J6" i="1" l="1"/>
  <c r="P6" i="1"/>
  <c r="O6" i="1"/>
  <c r="P8" i="1"/>
  <c r="O8" i="1"/>
  <c r="P7" i="1"/>
  <c r="O7" i="1"/>
  <c r="G23" i="1"/>
  <c r="J20" i="1" l="1"/>
  <c r="P23" i="1"/>
  <c r="O23" i="1"/>
  <c r="G16" i="1"/>
  <c r="G15" i="1"/>
  <c r="G14" i="1"/>
  <c r="G13" i="1"/>
  <c r="G12" i="1"/>
  <c r="G31" i="1"/>
  <c r="G4" i="1"/>
  <c r="J4" i="1" l="1"/>
  <c r="P4" i="1"/>
  <c r="O4" i="1"/>
  <c r="J31" i="1"/>
  <c r="P31" i="1"/>
  <c r="O31" i="1"/>
  <c r="J12" i="1"/>
  <c r="P12" i="1"/>
  <c r="O12" i="1"/>
  <c r="P13" i="1"/>
  <c r="O13" i="1"/>
  <c r="P14" i="1"/>
  <c r="O14" i="1"/>
  <c r="P15" i="1"/>
  <c r="O15" i="1"/>
  <c r="P16" i="1"/>
  <c r="O16" i="1"/>
  <c r="G41" i="1"/>
  <c r="P41" i="1" l="1"/>
  <c r="O41" i="1"/>
</calcChain>
</file>

<file path=xl/sharedStrings.xml><?xml version="1.0" encoding="utf-8"?>
<sst xmlns="http://schemas.openxmlformats.org/spreadsheetml/2006/main" count="184" uniqueCount="80">
  <si>
    <t>Id_Regioni</t>
  </si>
  <si>
    <t>Tot_Fabbisogni</t>
  </si>
  <si>
    <t>Prot_Trasm_Ricogniz</t>
  </si>
  <si>
    <t>data_Ricogniz</t>
  </si>
  <si>
    <t/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</si>
  <si>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</si>
  <si>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</si>
  <si>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</si>
  <si>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</si>
  <si>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</si>
  <si>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</si>
  <si>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</si>
  <si>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</si>
  <si>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LOMBARDIA</t>
  </si>
  <si>
    <t>8447</t>
  </si>
  <si>
    <t>MARCHE</t>
  </si>
  <si>
    <t>PIEMONTE</t>
  </si>
  <si>
    <t>10329</t>
  </si>
  <si>
    <t>PUGLIA</t>
  </si>
  <si>
    <t>SICILIA</t>
  </si>
  <si>
    <t>VALLE DI AOSTA</t>
  </si>
  <si>
    <t>VENETO</t>
  </si>
  <si>
    <t>REGIONE</t>
  </si>
  <si>
    <t>OCDPC rif.</t>
  </si>
  <si>
    <t>Tot. Privati</t>
  </si>
  <si>
    <t>Tot. Att. Prod</t>
  </si>
  <si>
    <t>TOSCANA DPCM 19/09/2019</t>
  </si>
  <si>
    <t>TOSCANA DPCM 14/11/2019</t>
  </si>
  <si>
    <t>Note</t>
  </si>
  <si>
    <t>Il Piemonte non ha inviato i fabbisogni della 620</t>
  </si>
  <si>
    <t>Anno evento</t>
  </si>
  <si>
    <t xml:space="preserve">                                                Istruttoria fabbisogni ai sensi dell'ordinanza 932/2022</t>
  </si>
  <si>
    <t>fabbisogni trasmessi</t>
  </si>
  <si>
    <t>TOTALE REGIONE</t>
  </si>
  <si>
    <t>VENETO (VENEZIA)</t>
  </si>
  <si>
    <t>STANZIAMENTO 2023 UTILIZZATO</t>
  </si>
  <si>
    <t>% RIDUZIONE RISPETTO ALLA STIMA INIZIALE</t>
  </si>
  <si>
    <t>% FABBISOGNO RICONOSCIUTO</t>
  </si>
  <si>
    <t>Lombardia</t>
  </si>
  <si>
    <t>Liguria</t>
  </si>
  <si>
    <t>Piemonte</t>
  </si>
  <si>
    <t>Sicilia</t>
  </si>
  <si>
    <t>la regione ha comunicato di non avere esigenze specifiche</t>
  </si>
  <si>
    <t>9888            9874     14184</t>
  </si>
  <si>
    <t>22/02/2023        17/03/2023</t>
  </si>
  <si>
    <t>22/02/2023        22/02/2023         17/03/2023</t>
  </si>
  <si>
    <t>02/03/2023     17/03/2023   20/03/2023</t>
  </si>
  <si>
    <t xml:space="preserve"> </t>
  </si>
  <si>
    <t>STANZIAMENTO 2024 IMPEGNATO</t>
  </si>
  <si>
    <t>FABBISOGNI DEFINITIVI PERVENUTI (2019-2020)</t>
  </si>
  <si>
    <t>ACCANTONAMENTO STANZIAMENTO 2023</t>
  </si>
  <si>
    <t>FABBISOGNI EVENTI 2019 e 2020 NON ANCORA DEFINITIVAMENTE PERVENUTI</t>
  </si>
  <si>
    <t>PREVISIONE FABBISOGNO DEFINITIVO (%)</t>
  </si>
  <si>
    <t>PERCENTUALE RICONOSCIUTA 2023 (%)</t>
  </si>
  <si>
    <t>TOTALE RICONOSCIUTO 2023</t>
  </si>
  <si>
    <t>previsione stima</t>
  </si>
  <si>
    <t>FABBISOGNI EVENTI 2021 - PRIME STIME</t>
  </si>
  <si>
    <t>TOTALE RICONOSCIUTO 2024</t>
  </si>
  <si>
    <t>calabria</t>
  </si>
  <si>
    <t>TOSCANA</t>
  </si>
  <si>
    <t>PREVISIONE ABBATTIMENTO FABBISOGNO DEFINITIVO (%)</t>
  </si>
  <si>
    <t>PERCENTUALE RICONOSCIUTA 2024 (%)</t>
  </si>
  <si>
    <t>2019-2020 pervenuti</t>
  </si>
  <si>
    <t>2021 (stime)</t>
  </si>
  <si>
    <t>EVENTI</t>
  </si>
  <si>
    <t>2019-2020 non pervenuti (stime)</t>
  </si>
  <si>
    <t>FABBISOGNI</t>
  </si>
  <si>
    <t>QUOTA SU 2023</t>
  </si>
  <si>
    <t>QUOTA SU 2024</t>
  </si>
  <si>
    <t>TOTALI</t>
  </si>
  <si>
    <t>11264    14186 14531</t>
  </si>
  <si>
    <t>02/03/2023    17/03/2023 20/03/2023</t>
  </si>
  <si>
    <t>11264                    14186 14531</t>
  </si>
  <si>
    <t>29/12/2022         29/03/2023</t>
  </si>
  <si>
    <t>60936                                   16062</t>
  </si>
  <si>
    <t>07/02/2023 09/03/2023       30/03/2023</t>
  </si>
  <si>
    <t>6971                 12665              16191</t>
  </si>
  <si>
    <t>07/02/2023   09/03/2023</t>
  </si>
  <si>
    <t>6971                      12665</t>
  </si>
  <si>
    <t>è rientrato nella tabella dei pervenuti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</si>
</sst>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\€\ #,##0.00;\-\€\ #,##0.00"/>
    <numFmt numFmtId="166" formatCode="#,##0.00\ &quot;€&quot;"/>
    <numFmt numFmtId="167" formatCode="#,##0.00\ _€"/>
    <numFmt numFmtId="168" formatCode="0.0%"/>
    <numFmt numFmtId="169" formatCode="#,##0.00_ ;\-#,##0.00\ "/>
    <numFmt numFmtId="170" formatCode="0.000%"/>
    <numFmt numFmtId="171" formatCode="0.000000%"/>
    <numFmt numFmtId="172" formatCode="0.00000000%"/>
  </numFmts>
  <fonts count="3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7"/>
      <color rgb="FF00000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name val="Times New Roman"/>
      <family val="1"/>
    </font>
    <font>
      <b/>
      <sz val="14"/>
      <color theme="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6" fillId="0" borderId="0"/>
  </cellStyleXfs>
  <cellXfs count="20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4" fontId="9" fillId="0" borderId="1" xfId="0" applyNumberFormat="1" applyFont="1" applyBorder="1" applyAlignment="1">
      <alignment horizontal="right"/>
    </xf>
    <xf numFmtId="14" fontId="10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6" fontId="9" fillId="0" borderId="1" xfId="0" applyNumberFormat="1" applyFont="1" applyBorder="1" applyAlignment="1">
      <alignment horizontal="right" vertical="center"/>
    </xf>
    <xf numFmtId="166" fontId="12" fillId="0" borderId="1" xfId="0" applyNumberFormat="1" applyFont="1" applyBorder="1"/>
    <xf numFmtId="0" fontId="13" fillId="0" borderId="7" xfId="0" applyFont="1" applyBorder="1" applyAlignment="1">
      <alignment horizontal="center" vertical="center" wrapText="1"/>
    </xf>
    <xf numFmtId="166" fontId="12" fillId="0" borderId="7" xfId="0" applyNumberFormat="1" applyFont="1" applyBorder="1"/>
    <xf numFmtId="0" fontId="8" fillId="2" borderId="9" xfId="0" applyFont="1" applyFill="1" applyBorder="1" applyAlignment="1">
      <alignment horizontal="center" vertical="top" wrapText="1"/>
    </xf>
    <xf numFmtId="0" fontId="9" fillId="0" borderId="9" xfId="0" applyFont="1" applyBorder="1"/>
    <xf numFmtId="168" fontId="15" fillId="0" borderId="1" xfId="1" applyNumberFormat="1" applyFont="1" applyBorder="1" applyAlignment="1">
      <alignment horizontal="center" vertical="center"/>
    </xf>
    <xf numFmtId="168" fontId="15" fillId="0" borderId="1" xfId="1" applyNumberFormat="1" applyFont="1" applyBorder="1" applyAlignment="1">
      <alignment horizontal="center"/>
    </xf>
    <xf numFmtId="0" fontId="18" fillId="0" borderId="0" xfId="0" applyFont="1"/>
    <xf numFmtId="165" fontId="19" fillId="0" borderId="1" xfId="0" applyNumberFormat="1" applyFont="1" applyBorder="1" applyAlignment="1">
      <alignment horizontal="right" vertical="center" wrapText="1"/>
    </xf>
    <xf numFmtId="167" fontId="18" fillId="0" borderId="0" xfId="0" applyNumberFormat="1" applyFont="1" applyAlignment="1">
      <alignment vertical="center"/>
    </xf>
    <xf numFmtId="166" fontId="20" fillId="0" borderId="1" xfId="0" applyNumberFormat="1" applyFont="1" applyBorder="1"/>
    <xf numFmtId="168" fontId="18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11" fillId="0" borderId="1" xfId="0" applyFont="1" applyBorder="1"/>
    <xf numFmtId="166" fontId="22" fillId="0" borderId="1" xfId="0" applyNumberFormat="1" applyFont="1" applyBorder="1" applyAlignment="1">
      <alignment horizontal="right" vertical="center" wrapText="1"/>
    </xf>
    <xf numFmtId="166" fontId="22" fillId="0" borderId="1" xfId="0" applyNumberFormat="1" applyFont="1" applyBorder="1" applyAlignment="1">
      <alignment horizontal="right" wrapText="1"/>
    </xf>
    <xf numFmtId="166" fontId="11" fillId="0" borderId="1" xfId="0" applyNumberFormat="1" applyFont="1" applyBorder="1"/>
    <xf numFmtId="167" fontId="11" fillId="0" borderId="1" xfId="0" applyNumberFormat="1" applyFont="1" applyBorder="1"/>
    <xf numFmtId="167" fontId="22" fillId="0" borderId="1" xfId="0" applyNumberFormat="1" applyFont="1" applyBorder="1" applyAlignment="1">
      <alignment horizontal="right" vertical="center" wrapText="1"/>
    </xf>
    <xf numFmtId="167" fontId="22" fillId="0" borderId="1" xfId="0" applyNumberFormat="1" applyFont="1" applyBorder="1" applyAlignment="1">
      <alignment horizontal="right" wrapText="1"/>
    </xf>
    <xf numFmtId="166" fontId="23" fillId="4" borderId="0" xfId="0" applyNumberFormat="1" applyFont="1" applyFill="1"/>
    <xf numFmtId="165" fontId="24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166" fontId="25" fillId="0" borderId="1" xfId="0" applyNumberFormat="1" applyFont="1" applyBorder="1" applyAlignment="1">
      <alignment horizontal="right" vertical="center"/>
    </xf>
    <xf numFmtId="0" fontId="25" fillId="0" borderId="9" xfId="0" applyFont="1" applyBorder="1" applyAlignment="1">
      <alignment vertical="center" wrapText="1"/>
    </xf>
    <xf numFmtId="166" fontId="26" fillId="0" borderId="7" xfId="0" applyNumberFormat="1" applyFont="1" applyBorder="1"/>
    <xf numFmtId="166" fontId="26" fillId="0" borderId="1" xfId="0" applyNumberFormat="1" applyFont="1" applyBorder="1"/>
    <xf numFmtId="164" fontId="27" fillId="0" borderId="1" xfId="0" applyNumberFormat="1" applyFont="1" applyBorder="1" applyAlignment="1">
      <alignment horizontal="right"/>
    </xf>
    <xf numFmtId="14" fontId="25" fillId="0" borderId="1" xfId="0" applyNumberFormat="1" applyFont="1" applyBorder="1" applyAlignment="1">
      <alignment horizontal="right"/>
    </xf>
    <xf numFmtId="0" fontId="25" fillId="0" borderId="9" xfId="0" applyFont="1" applyBorder="1"/>
    <xf numFmtId="0" fontId="2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0" fillId="6" borderId="1" xfId="0" applyFill="1" applyBorder="1" applyAlignment="1">
      <alignment horizontal="right"/>
    </xf>
    <xf numFmtId="165" fontId="5" fillId="6" borderId="1" xfId="0" applyNumberFormat="1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14" fontId="9" fillId="6" borderId="1" xfId="0" applyNumberFormat="1" applyFont="1" applyFill="1" applyBorder="1" applyAlignment="1">
      <alignment horizontal="right"/>
    </xf>
    <xf numFmtId="166" fontId="9" fillId="6" borderId="1" xfId="0" applyNumberFormat="1" applyFont="1" applyFill="1" applyBorder="1" applyAlignment="1">
      <alignment horizontal="right" vertical="center"/>
    </xf>
    <xf numFmtId="166" fontId="12" fillId="6" borderId="7" xfId="0" applyNumberFormat="1" applyFont="1" applyFill="1" applyBorder="1"/>
    <xf numFmtId="166" fontId="12" fillId="6" borderId="1" xfId="0" applyNumberFormat="1" applyFont="1" applyFill="1" applyBorder="1"/>
    <xf numFmtId="168" fontId="15" fillId="6" borderId="1" xfId="1" applyNumberFormat="1" applyFont="1" applyFill="1" applyBorder="1" applyAlignment="1">
      <alignment horizontal="center" vertical="center"/>
    </xf>
    <xf numFmtId="168" fontId="15" fillId="6" borderId="1" xfId="1" applyNumberFormat="1" applyFont="1" applyFill="1" applyBorder="1" applyAlignment="1">
      <alignment horizontal="center"/>
    </xf>
    <xf numFmtId="0" fontId="0" fillId="6" borderId="0" xfId="0" applyFill="1"/>
    <xf numFmtId="0" fontId="9" fillId="6" borderId="9" xfId="0" applyFont="1" applyFill="1" applyBorder="1" applyAlignment="1">
      <alignment wrapText="1"/>
    </xf>
    <xf numFmtId="14" fontId="9" fillId="6" borderId="1" xfId="0" applyNumberFormat="1" applyFont="1" applyFill="1" applyBorder="1" applyAlignment="1">
      <alignment horizontal="right" wrapText="1"/>
    </xf>
    <xf numFmtId="0" fontId="9" fillId="6" borderId="9" xfId="0" applyFont="1" applyFill="1" applyBorder="1"/>
    <xf numFmtId="0" fontId="12" fillId="6" borderId="7" xfId="0" applyFont="1" applyFill="1" applyBorder="1"/>
    <xf numFmtId="0" fontId="12" fillId="6" borderId="1" xfId="0" applyFont="1" applyFill="1" applyBorder="1"/>
    <xf numFmtId="0" fontId="29" fillId="0" borderId="0" xfId="0" applyFont="1"/>
    <xf numFmtId="166" fontId="29" fillId="0" borderId="0" xfId="0" applyNumberFormat="1" applyFont="1"/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165" fontId="32" fillId="0" borderId="1" xfId="0" applyNumberFormat="1" applyFont="1" applyBorder="1" applyAlignment="1">
      <alignment horizontal="right" vertical="center" wrapText="1"/>
    </xf>
    <xf numFmtId="165" fontId="32" fillId="0" borderId="5" xfId="0" applyNumberFormat="1" applyFont="1" applyBorder="1" applyAlignment="1">
      <alignment horizontal="right" vertical="center" wrapText="1"/>
    </xf>
    <xf numFmtId="10" fontId="32" fillId="4" borderId="1" xfId="1" applyNumberFormat="1" applyFont="1" applyFill="1" applyBorder="1" applyAlignment="1">
      <alignment horizontal="right" vertical="center" wrapText="1"/>
    </xf>
    <xf numFmtId="9" fontId="32" fillId="0" borderId="13" xfId="1" applyFont="1" applyFill="1" applyBorder="1" applyAlignment="1">
      <alignment horizontal="right" vertical="center" wrapText="1"/>
    </xf>
    <xf numFmtId="9" fontId="32" fillId="0" borderId="12" xfId="1" applyFont="1" applyFill="1" applyBorder="1" applyAlignment="1">
      <alignment horizontal="right" vertical="center" wrapText="1"/>
    </xf>
    <xf numFmtId="164" fontId="29" fillId="0" borderId="1" xfId="0" applyNumberFormat="1" applyFont="1" applyBorder="1" applyAlignment="1">
      <alignment horizontal="right"/>
    </xf>
    <xf numFmtId="165" fontId="32" fillId="5" borderId="5" xfId="0" applyNumberFormat="1" applyFont="1" applyFill="1" applyBorder="1" applyAlignment="1">
      <alignment horizontal="right" vertical="center" wrapText="1"/>
    </xf>
    <xf numFmtId="165" fontId="33" fillId="0" borderId="1" xfId="0" applyNumberFormat="1" applyFont="1" applyBorder="1" applyAlignment="1">
      <alignment horizontal="right" vertical="center" wrapText="1"/>
    </xf>
    <xf numFmtId="165" fontId="33" fillId="5" borderId="1" xfId="0" applyNumberFormat="1" applyFont="1" applyFill="1" applyBorder="1" applyAlignment="1">
      <alignment horizontal="right" vertical="center" wrapText="1"/>
    </xf>
    <xf numFmtId="165" fontId="34" fillId="0" borderId="0" xfId="0" applyNumberFormat="1" applyFont="1"/>
    <xf numFmtId="9" fontId="34" fillId="0" borderId="0" xfId="1" applyFont="1" applyFill="1" applyBorder="1"/>
    <xf numFmtId="166" fontId="29" fillId="0" borderId="1" xfId="0" applyNumberFormat="1" applyFont="1" applyBorder="1"/>
    <xf numFmtId="166" fontId="32" fillId="0" borderId="1" xfId="1" applyNumberFormat="1" applyFont="1" applyBorder="1" applyAlignment="1">
      <alignment horizontal="right" vertical="center" wrapText="1"/>
    </xf>
    <xf numFmtId="9" fontId="29" fillId="0" borderId="0" xfId="0" applyNumberFormat="1" applyFont="1"/>
    <xf numFmtId="166" fontId="34" fillId="4" borderId="0" xfId="0" applyNumberFormat="1" applyFont="1" applyFill="1"/>
    <xf numFmtId="166" fontId="34" fillId="0" borderId="0" xfId="0" applyNumberFormat="1" applyFont="1"/>
    <xf numFmtId="0" fontId="29" fillId="5" borderId="0" xfId="0" applyFont="1" applyFill="1"/>
    <xf numFmtId="0" fontId="29" fillId="0" borderId="1" xfId="0" applyFont="1" applyBorder="1"/>
    <xf numFmtId="167" fontId="29" fillId="0" borderId="1" xfId="0" applyNumberFormat="1" applyFont="1" applyBorder="1"/>
    <xf numFmtId="167" fontId="33" fillId="0" borderId="1" xfId="0" applyNumberFormat="1" applyFont="1" applyBorder="1" applyAlignment="1">
      <alignment horizontal="right" vertical="center" wrapText="1"/>
    </xf>
    <xf numFmtId="166" fontId="33" fillId="0" borderId="1" xfId="0" applyNumberFormat="1" applyFont="1" applyBorder="1" applyAlignment="1">
      <alignment horizontal="right" vertical="center" wrapText="1"/>
    </xf>
    <xf numFmtId="167" fontId="33" fillId="0" borderId="1" xfId="0" applyNumberFormat="1" applyFont="1" applyBorder="1" applyAlignment="1">
      <alignment horizontal="right" wrapText="1"/>
    </xf>
    <xf numFmtId="166" fontId="33" fillId="0" borderId="1" xfId="0" applyNumberFormat="1" applyFont="1" applyBorder="1" applyAlignment="1">
      <alignment horizontal="right" wrapText="1"/>
    </xf>
    <xf numFmtId="169" fontId="29" fillId="0" borderId="0" xfId="0" applyNumberFormat="1" applyFont="1"/>
    <xf numFmtId="0" fontId="30" fillId="0" borderId="4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31" fillId="2" borderId="7" xfId="0" applyFont="1" applyFill="1" applyBorder="1" applyAlignment="1">
      <alignment horizontal="center" vertical="center" wrapText="1"/>
    </xf>
    <xf numFmtId="166" fontId="29" fillId="0" borderId="7" xfId="0" applyNumberFormat="1" applyFont="1" applyBorder="1"/>
    <xf numFmtId="166" fontId="32" fillId="4" borderId="1" xfId="1" applyNumberFormat="1" applyFont="1" applyFill="1" applyBorder="1" applyAlignment="1">
      <alignment horizontal="right" vertical="center" wrapText="1"/>
    </xf>
    <xf numFmtId="44" fontId="29" fillId="4" borderId="1" xfId="0" applyNumberFormat="1" applyFont="1" applyFill="1" applyBorder="1"/>
    <xf numFmtId="165" fontId="33" fillId="0" borderId="5" xfId="0" applyNumberFormat="1" applyFont="1" applyBorder="1" applyAlignment="1">
      <alignment horizontal="right" vertical="center" wrapText="1"/>
    </xf>
    <xf numFmtId="165" fontId="34" fillId="4" borderId="0" xfId="0" applyNumberFormat="1" applyFont="1" applyFill="1"/>
    <xf numFmtId="166" fontId="29" fillId="4" borderId="1" xfId="0" applyNumberFormat="1" applyFont="1" applyFill="1" applyBorder="1"/>
    <xf numFmtId="166" fontId="34" fillId="0" borderId="1" xfId="0" applyNumberFormat="1" applyFont="1" applyBorder="1"/>
    <xf numFmtId="0" fontId="34" fillId="0" borderId="1" xfId="0" applyFont="1" applyBorder="1"/>
    <xf numFmtId="166" fontId="29" fillId="0" borderId="14" xfId="0" applyNumberFormat="1" applyFont="1" applyBorder="1"/>
    <xf numFmtId="166" fontId="29" fillId="0" borderId="15" xfId="0" applyNumberFormat="1" applyFont="1" applyBorder="1"/>
    <xf numFmtId="166" fontId="29" fillId="0" borderId="16" xfId="0" applyNumberFormat="1" applyFont="1" applyBorder="1"/>
    <xf numFmtId="14" fontId="9" fillId="6" borderId="1" xfId="0" applyNumberFormat="1" applyFont="1" applyFill="1" applyBorder="1" applyAlignment="1">
      <alignment horizontal="right" vertical="justify"/>
    </xf>
    <xf numFmtId="14" fontId="9" fillId="6" borderId="1" xfId="0" applyNumberFormat="1" applyFont="1" applyFill="1" applyBorder="1" applyAlignment="1">
      <alignment horizontal="right" vertical="justify" wrapText="1"/>
    </xf>
    <xf numFmtId="0" fontId="2" fillId="6" borderId="1" xfId="0" applyFont="1" applyFill="1" applyBorder="1" applyAlignment="1">
      <alignment horizontal="right" vertical="justify" wrapText="1"/>
    </xf>
    <xf numFmtId="4" fontId="0" fillId="0" borderId="1" xfId="0" applyNumberFormat="1" applyBorder="1" applyAlignment="1">
      <alignment horizontal="right"/>
    </xf>
    <xf numFmtId="0" fontId="2" fillId="4" borderId="1" xfId="0" applyFont="1" applyFill="1" applyBorder="1" applyAlignment="1">
      <alignment horizontal="right" vertical="center" wrapText="1"/>
    </xf>
    <xf numFmtId="44" fontId="29" fillId="0" borderId="0" xfId="2" applyFont="1"/>
    <xf numFmtId="44" fontId="29" fillId="0" borderId="0" xfId="0" applyNumberFormat="1" applyFont="1"/>
    <xf numFmtId="0" fontId="17" fillId="0" borderId="3" xfId="0" applyFont="1" applyBorder="1" applyAlignment="1">
      <alignment horizontal="right" vertical="top" wrapText="1"/>
    </xf>
    <xf numFmtId="14" fontId="9" fillId="4" borderId="1" xfId="0" applyNumberFormat="1" applyFont="1" applyFill="1" applyBorder="1" applyAlignment="1">
      <alignment horizontal="right"/>
    </xf>
    <xf numFmtId="14" fontId="25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right" vertical="center" wrapText="1"/>
    </xf>
    <xf numFmtId="14" fontId="25" fillId="0" borderId="1" xfId="0" applyNumberFormat="1" applyFont="1" applyBorder="1" applyAlignment="1">
      <alignment horizontal="right" vertical="top" wrapText="1"/>
    </xf>
    <xf numFmtId="171" fontId="32" fillId="0" borderId="12" xfId="1" applyNumberFormat="1" applyFont="1" applyFill="1" applyBorder="1" applyAlignment="1">
      <alignment horizontal="right" vertical="center" wrapText="1"/>
    </xf>
    <xf numFmtId="172" fontId="32" fillId="4" borderId="1" xfId="1" applyNumberFormat="1" applyFont="1" applyFill="1" applyBorder="1" applyAlignment="1">
      <alignment horizontal="right" vertical="center" wrapText="1"/>
    </xf>
    <xf numFmtId="165" fontId="5" fillId="7" borderId="1" xfId="0" applyNumberFormat="1" applyFont="1" applyFill="1" applyBorder="1" applyAlignment="1">
      <alignment horizontal="right" vertical="center" wrapText="1"/>
    </xf>
    <xf numFmtId="0" fontId="33" fillId="7" borderId="1" xfId="0" applyFont="1" applyFill="1" applyBorder="1" applyAlignment="1">
      <alignment horizontal="right"/>
    </xf>
    <xf numFmtId="165" fontId="33" fillId="7" borderId="5" xfId="0" applyNumberFormat="1" applyFont="1" applyFill="1" applyBorder="1" applyAlignment="1">
      <alignment horizontal="right" vertical="center" wrapText="1"/>
    </xf>
    <xf numFmtId="165" fontId="32" fillId="7" borderId="1" xfId="0" applyNumberFormat="1" applyFont="1" applyFill="1" applyBorder="1" applyAlignment="1">
      <alignment horizontal="right" vertical="center" wrapText="1"/>
    </xf>
    <xf numFmtId="165" fontId="24" fillId="7" borderId="1" xfId="0" applyNumberFormat="1" applyFont="1" applyFill="1" applyBorder="1" applyAlignment="1">
      <alignment horizontal="right" vertical="center" wrapText="1"/>
    </xf>
    <xf numFmtId="0" fontId="32" fillId="7" borderId="1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right" vertical="center" wrapText="1"/>
    </xf>
    <xf numFmtId="166" fontId="29" fillId="7" borderId="7" xfId="0" applyNumberFormat="1" applyFont="1" applyFill="1" applyBorder="1"/>
    <xf numFmtId="166" fontId="29" fillId="7" borderId="1" xfId="0" applyNumberFormat="1" applyFont="1" applyFill="1" applyBorder="1"/>
    <xf numFmtId="166" fontId="32" fillId="7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/>
    </xf>
    <xf numFmtId="0" fontId="9" fillId="0" borderId="9" xfId="0" applyFont="1" applyFill="1" applyBorder="1"/>
    <xf numFmtId="166" fontId="12" fillId="0" borderId="7" xfId="0" applyNumberFormat="1" applyFont="1" applyFill="1" applyBorder="1"/>
    <xf numFmtId="166" fontId="12" fillId="0" borderId="1" xfId="0" applyNumberFormat="1" applyFont="1" applyFill="1" applyBorder="1"/>
    <xf numFmtId="168" fontId="15" fillId="0" borderId="1" xfId="1" applyNumberFormat="1" applyFont="1" applyFill="1" applyBorder="1" applyAlignment="1">
      <alignment horizontal="center" vertical="center"/>
    </xf>
    <xf numFmtId="168" fontId="15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right"/>
    </xf>
    <xf numFmtId="166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7" fillId="8" borderId="1" xfId="0" applyFont="1" applyFill="1" applyBorder="1" applyAlignment="1">
      <alignment horizontal="right"/>
    </xf>
    <xf numFmtId="165" fontId="24" fillId="8" borderId="1" xfId="0" applyNumberFormat="1" applyFont="1" applyFill="1" applyBorder="1" applyAlignment="1">
      <alignment horizontal="right" vertical="center" wrapText="1"/>
    </xf>
    <xf numFmtId="165" fontId="19" fillId="8" borderId="1" xfId="0" applyNumberFormat="1" applyFont="1" applyFill="1" applyBorder="1" applyAlignment="1">
      <alignment horizontal="right" vertical="center" wrapText="1"/>
    </xf>
    <xf numFmtId="170" fontId="21" fillId="8" borderId="1" xfId="1" applyNumberFormat="1" applyFont="1" applyFill="1" applyBorder="1" applyAlignment="1">
      <alignment horizontal="center" vertical="center"/>
    </xf>
    <xf numFmtId="165" fontId="34" fillId="8" borderId="0" xfId="0" applyNumberFormat="1" applyFont="1" applyFill="1"/>
    <xf numFmtId="165" fontId="32" fillId="8" borderId="1" xfId="0" applyNumberFormat="1" applyFont="1" applyFill="1" applyBorder="1" applyAlignment="1">
      <alignment horizontal="right" vertical="center" wrapText="1"/>
    </xf>
    <xf numFmtId="165" fontId="2" fillId="7" borderId="1" xfId="0" applyNumberFormat="1" applyFont="1" applyFill="1" applyBorder="1" applyAlignment="1">
      <alignment horizontal="right" vertical="center" wrapText="1"/>
    </xf>
    <xf numFmtId="170" fontId="20" fillId="7" borderId="1" xfId="1" applyNumberFormat="1" applyFont="1" applyFill="1" applyBorder="1" applyAlignment="1">
      <alignment horizontal="center"/>
    </xf>
    <xf numFmtId="166" fontId="9" fillId="0" borderId="2" xfId="0" applyNumberFormat="1" applyFont="1" applyFill="1" applyBorder="1" applyAlignment="1">
      <alignment horizontal="center" vertical="center"/>
    </xf>
    <xf numFmtId="166" fontId="9" fillId="0" borderId="3" xfId="0" applyNumberFormat="1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25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9" fillId="0" borderId="9" xfId="0" applyFont="1" applyBorder="1" applyAlignment="1">
      <alignment wrapText="1"/>
    </xf>
    <xf numFmtId="166" fontId="10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166" fontId="25" fillId="0" borderId="2" xfId="0" applyNumberFormat="1" applyFont="1" applyBorder="1" applyAlignment="1">
      <alignment horizontal="right" vertical="center" wrapText="1"/>
    </xf>
    <xf numFmtId="0" fontId="25" fillId="0" borderId="8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8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166" fontId="12" fillId="0" borderId="7" xfId="0" applyNumberFormat="1" applyFont="1" applyBorder="1"/>
    <xf numFmtId="0" fontId="12" fillId="0" borderId="7" xfId="0" applyFont="1" applyBorder="1"/>
    <xf numFmtId="0" fontId="0" fillId="0" borderId="7" xfId="0" applyBorder="1"/>
    <xf numFmtId="166" fontId="12" fillId="0" borderId="1" xfId="0" applyNumberFormat="1" applyFont="1" applyBorder="1"/>
    <xf numFmtId="0" fontId="12" fillId="0" borderId="1" xfId="0" applyFont="1" applyBorder="1"/>
    <xf numFmtId="0" fontId="0" fillId="0" borderId="1" xfId="0" applyBorder="1"/>
    <xf numFmtId="166" fontId="9" fillId="0" borderId="2" xfId="0" applyNumberFormat="1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166" fontId="9" fillId="7" borderId="2" xfId="0" applyNumberFormat="1" applyFont="1" applyFill="1" applyBorder="1" applyAlignment="1">
      <alignment horizontal="right" vertical="center"/>
    </xf>
    <xf numFmtId="166" fontId="9" fillId="7" borderId="8" xfId="0" applyNumberFormat="1" applyFont="1" applyFill="1" applyBorder="1" applyAlignment="1">
      <alignment horizontal="right" vertical="center"/>
    </xf>
    <xf numFmtId="166" fontId="9" fillId="7" borderId="3" xfId="0" applyNumberFormat="1" applyFont="1" applyFill="1" applyBorder="1" applyAlignment="1">
      <alignment horizontal="right" vertical="center"/>
    </xf>
    <xf numFmtId="166" fontId="9" fillId="0" borderId="2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4" fontId="10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0" fillId="0" borderId="4" xfId="0" applyFont="1" applyBorder="1"/>
    <xf numFmtId="0" fontId="34" fillId="0" borderId="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</cellXfs>
  <cellStyles count="4">
    <cellStyle name="Normale" xfId="0" builtinId="0"/>
    <cellStyle name="Normale 2" xfId="3" xr:uid="{00000000-0005-0000-0000-000001000000}"/>
    <cellStyle name="Percentuale" xfId="1" builtinId="5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opLeftCell="I30" zoomScale="85" zoomScaleNormal="85" workbookViewId="0">
      <selection activeCell="G39" sqref="G39"/>
    </sheetView>
  </sheetViews>
  <sheetFormatPr defaultRowHeight="15" x14ac:dyDescent="0.25"/>
  <cols>
    <col min="1" max="1" width="6.85546875" customWidth="1"/>
    <col min="2" max="2" width="22" customWidth="1"/>
    <col min="3" max="4" width="8.28515625" customWidth="1"/>
    <col min="5" max="5" width="18.42578125" bestFit="1" customWidth="1"/>
    <col min="6" max="6" width="23.140625" bestFit="1" customWidth="1"/>
    <col min="7" max="7" width="23.28515625" customWidth="1"/>
    <col min="8" max="8" width="20.28515625" bestFit="1" customWidth="1"/>
    <col min="9" max="9" width="21.28515625" customWidth="1"/>
    <col min="10" max="10" width="18.140625" style="14" customWidth="1"/>
    <col min="11" max="11" width="19" customWidth="1"/>
    <col min="12" max="14" width="20.7109375" bestFit="1" customWidth="1"/>
    <col min="15" max="15" width="13.7109375" customWidth="1"/>
    <col min="16" max="16" width="14.5703125" customWidth="1"/>
  </cols>
  <sheetData>
    <row r="1" spans="1:16" ht="27.6" customHeight="1" x14ac:dyDescent="0.25">
      <c r="E1" s="170" t="s">
        <v>31</v>
      </c>
      <c r="F1" s="171"/>
      <c r="G1" s="171"/>
      <c r="H1" s="171"/>
      <c r="I1" s="171"/>
      <c r="J1" s="171"/>
      <c r="K1" s="172"/>
      <c r="L1" s="157" t="s">
        <v>32</v>
      </c>
      <c r="M1" s="158"/>
      <c r="N1" s="158"/>
      <c r="O1" s="158"/>
    </row>
    <row r="2" spans="1:16" s="1" customFormat="1" ht="49.9" customHeight="1" x14ac:dyDescent="0.25">
      <c r="A2" s="11" t="s">
        <v>0</v>
      </c>
      <c r="B2" s="9" t="s">
        <v>22</v>
      </c>
      <c r="C2" s="9" t="s">
        <v>23</v>
      </c>
      <c r="D2" s="9" t="s">
        <v>30</v>
      </c>
      <c r="E2" s="10" t="s">
        <v>24</v>
      </c>
      <c r="F2" s="9" t="s">
        <v>25</v>
      </c>
      <c r="G2" s="10" t="s">
        <v>1</v>
      </c>
      <c r="H2" s="10" t="s">
        <v>2</v>
      </c>
      <c r="I2" s="10" t="s">
        <v>3</v>
      </c>
      <c r="J2" s="10" t="s">
        <v>33</v>
      </c>
      <c r="K2" s="19" t="s">
        <v>28</v>
      </c>
      <c r="L2" s="17" t="s">
        <v>24</v>
      </c>
      <c r="M2" s="13" t="s">
        <v>25</v>
      </c>
      <c r="N2" s="13" t="s">
        <v>1</v>
      </c>
      <c r="O2" s="13" t="s">
        <v>36</v>
      </c>
      <c r="P2" s="13" t="s">
        <v>37</v>
      </c>
    </row>
    <row r="3" spans="1:16" s="143" customFormat="1" x14ac:dyDescent="0.25">
      <c r="A3" s="132">
        <v>172</v>
      </c>
      <c r="B3" s="133" t="s">
        <v>5</v>
      </c>
      <c r="C3" s="134">
        <v>622</v>
      </c>
      <c r="D3" s="134">
        <v>2019</v>
      </c>
      <c r="E3" s="135"/>
      <c r="F3" s="135"/>
      <c r="G3" s="135"/>
      <c r="H3" s="136" t="s">
        <v>4</v>
      </c>
      <c r="I3" s="137"/>
      <c r="J3" s="146"/>
      <c r="K3" s="138"/>
      <c r="L3" s="139">
        <v>4600</v>
      </c>
      <c r="M3" s="140">
        <v>1657367.2</v>
      </c>
      <c r="N3" s="140">
        <f>L3+M3</f>
        <v>1661967.2</v>
      </c>
      <c r="O3" s="141" t="str">
        <f t="shared" ref="O3:O41" si="0">IF(G3=0,"ND",(G3-N3)/N3)</f>
        <v>ND</v>
      </c>
      <c r="P3" s="142" t="str">
        <f>IF(G3=0,"ND",G3/N3)</f>
        <v>ND</v>
      </c>
    </row>
    <row r="4" spans="1:16" x14ac:dyDescent="0.25">
      <c r="A4" s="12">
        <v>151</v>
      </c>
      <c r="B4" s="2" t="s">
        <v>6</v>
      </c>
      <c r="C4" s="3">
        <v>578</v>
      </c>
      <c r="D4" s="3">
        <v>2019</v>
      </c>
      <c r="E4" s="4">
        <v>2910669.13</v>
      </c>
      <c r="F4" s="4">
        <v>7191.08</v>
      </c>
      <c r="G4" s="4">
        <f>E4+F4</f>
        <v>2917860.21</v>
      </c>
      <c r="H4" s="5" t="s">
        <v>43</v>
      </c>
      <c r="I4" s="7" t="s">
        <v>44</v>
      </c>
      <c r="J4" s="179">
        <f>G4+G5</f>
        <v>20102729.310000002</v>
      </c>
      <c r="K4" s="20"/>
      <c r="L4" s="18">
        <v>2522935</v>
      </c>
      <c r="M4" s="16">
        <v>501500</v>
      </c>
      <c r="N4" s="16">
        <f t="shared" ref="N4:N17" si="1">L4+M4</f>
        <v>3024435</v>
      </c>
      <c r="O4" s="21">
        <f t="shared" si="0"/>
        <v>-3.5237917164693586E-2</v>
      </c>
      <c r="P4" s="22">
        <f t="shared" ref="P4:P41" si="2">IF(G4=0,"ND",G4/N4)</f>
        <v>0.9647620828353064</v>
      </c>
    </row>
    <row r="5" spans="1:16" s="59" customFormat="1" ht="39" x14ac:dyDescent="0.25">
      <c r="A5" s="49">
        <v>173</v>
      </c>
      <c r="B5" s="47" t="s">
        <v>6</v>
      </c>
      <c r="C5" s="48">
        <v>622</v>
      </c>
      <c r="D5" s="48">
        <v>2019</v>
      </c>
      <c r="E5" s="51">
        <v>15536360.99</v>
      </c>
      <c r="F5" s="51">
        <v>1648508.11</v>
      </c>
      <c r="G5" s="51">
        <f>E5+F5</f>
        <v>17184869.100000001</v>
      </c>
      <c r="H5" s="52" t="s">
        <v>43</v>
      </c>
      <c r="I5" s="61" t="s">
        <v>45</v>
      </c>
      <c r="J5" s="180"/>
      <c r="K5" s="62"/>
      <c r="L5" s="55">
        <v>42186053.520000003</v>
      </c>
      <c r="M5" s="56">
        <v>9622322.1600000001</v>
      </c>
      <c r="N5" s="56">
        <f t="shared" si="1"/>
        <v>51808375.680000007</v>
      </c>
      <c r="O5" s="57">
        <f t="shared" si="0"/>
        <v>-0.66829940382334718</v>
      </c>
      <c r="P5" s="58">
        <f t="shared" si="2"/>
        <v>0.33170059617665276</v>
      </c>
    </row>
    <row r="6" spans="1:16" s="59" customFormat="1" ht="25.5" x14ac:dyDescent="0.25">
      <c r="A6" s="49">
        <v>174</v>
      </c>
      <c r="B6" s="47" t="s">
        <v>7</v>
      </c>
      <c r="C6" s="48">
        <v>622</v>
      </c>
      <c r="D6" s="48">
        <v>2019</v>
      </c>
      <c r="E6" s="51">
        <v>94096.69</v>
      </c>
      <c r="F6" s="51">
        <v>118570</v>
      </c>
      <c r="G6" s="51">
        <f>E6+F6</f>
        <v>212666.69</v>
      </c>
      <c r="H6" s="110" t="s">
        <v>72</v>
      </c>
      <c r="I6" s="108" t="s">
        <v>71</v>
      </c>
      <c r="J6" s="181">
        <f>G6+G7+G8</f>
        <v>3930480.2199999997</v>
      </c>
      <c r="K6" s="161"/>
      <c r="L6" s="55">
        <v>372193.36</v>
      </c>
      <c r="M6" s="56">
        <v>546552.49</v>
      </c>
      <c r="N6" s="56">
        <f t="shared" si="1"/>
        <v>918745.85</v>
      </c>
      <c r="O6" s="57">
        <f t="shared" si="0"/>
        <v>-0.76852500612655816</v>
      </c>
      <c r="P6" s="58">
        <f t="shared" si="2"/>
        <v>0.23147499387344173</v>
      </c>
    </row>
    <row r="7" spans="1:16" s="59" customFormat="1" ht="25.5" x14ac:dyDescent="0.25">
      <c r="A7" s="49">
        <v>363</v>
      </c>
      <c r="B7" s="47" t="s">
        <v>7</v>
      </c>
      <c r="C7" s="48">
        <v>653</v>
      </c>
      <c r="D7" s="48">
        <v>2019</v>
      </c>
      <c r="E7" s="51">
        <v>173487.73</v>
      </c>
      <c r="F7" s="51">
        <v>153051.88</v>
      </c>
      <c r="G7" s="51">
        <f t="shared" ref="G7:G8" si="3">E7+F7</f>
        <v>326539.61</v>
      </c>
      <c r="H7" s="110" t="s">
        <v>70</v>
      </c>
      <c r="I7" s="108" t="s">
        <v>71</v>
      </c>
      <c r="J7" s="182"/>
      <c r="K7" s="161"/>
      <c r="L7" s="55">
        <v>875202.53</v>
      </c>
      <c r="M7" s="56">
        <v>1081730.06</v>
      </c>
      <c r="N7" s="56">
        <f t="shared" si="1"/>
        <v>1956932.59</v>
      </c>
      <c r="O7" s="57">
        <f t="shared" si="0"/>
        <v>-0.83313701674312646</v>
      </c>
      <c r="P7" s="58">
        <f t="shared" si="2"/>
        <v>0.16686298325687343</v>
      </c>
    </row>
    <row r="8" spans="1:16" s="59" customFormat="1" ht="38.25" x14ac:dyDescent="0.25">
      <c r="A8" s="49">
        <v>378</v>
      </c>
      <c r="B8" s="47" t="s">
        <v>7</v>
      </c>
      <c r="C8" s="48">
        <v>767</v>
      </c>
      <c r="D8" s="48">
        <v>2020</v>
      </c>
      <c r="E8" s="51">
        <v>516797.72</v>
      </c>
      <c r="F8" s="122">
        <v>2874476.2</v>
      </c>
      <c r="G8" s="122">
        <f t="shared" si="3"/>
        <v>3391273.92</v>
      </c>
      <c r="H8" s="110" t="s">
        <v>70</v>
      </c>
      <c r="I8" s="109" t="s">
        <v>46</v>
      </c>
      <c r="J8" s="183"/>
      <c r="K8" s="161"/>
      <c r="L8" s="63"/>
      <c r="M8" s="64"/>
      <c r="N8" s="56">
        <v>10910638.65</v>
      </c>
      <c r="O8" s="57">
        <f t="shared" si="0"/>
        <v>-0.68917732235591911</v>
      </c>
      <c r="P8" s="58">
        <f t="shared" si="2"/>
        <v>0.31082267764408089</v>
      </c>
    </row>
    <row r="9" spans="1:16" s="143" customFormat="1" ht="15" customHeight="1" x14ac:dyDescent="0.25">
      <c r="A9" s="132">
        <v>175</v>
      </c>
      <c r="B9" s="133" t="s">
        <v>8</v>
      </c>
      <c r="C9" s="134">
        <v>622</v>
      </c>
      <c r="D9" s="134">
        <v>2019</v>
      </c>
      <c r="E9" s="135"/>
      <c r="F9" s="135"/>
      <c r="G9" s="135"/>
      <c r="H9" s="136" t="s">
        <v>4</v>
      </c>
      <c r="I9" s="137"/>
      <c r="J9" s="184"/>
      <c r="K9" s="138"/>
      <c r="L9" s="139">
        <v>2755787</v>
      </c>
      <c r="M9" s="140">
        <v>4471481.68</v>
      </c>
      <c r="N9" s="140">
        <f t="shared" si="1"/>
        <v>7227268.6799999997</v>
      </c>
      <c r="O9" s="141" t="str">
        <f t="shared" si="0"/>
        <v>ND</v>
      </c>
      <c r="P9" s="142" t="str">
        <f t="shared" si="2"/>
        <v>ND</v>
      </c>
    </row>
    <row r="10" spans="1:16" s="143" customFormat="1" ht="15" customHeight="1" x14ac:dyDescent="0.25">
      <c r="A10" s="132">
        <v>356</v>
      </c>
      <c r="B10" s="133" t="s">
        <v>8</v>
      </c>
      <c r="C10" s="134">
        <v>649</v>
      </c>
      <c r="D10" s="134">
        <v>2019</v>
      </c>
      <c r="E10" s="135"/>
      <c r="F10" s="135"/>
      <c r="G10" s="135"/>
      <c r="H10" s="136" t="s">
        <v>4</v>
      </c>
      <c r="I10" s="137"/>
      <c r="J10" s="185"/>
      <c r="K10" s="138"/>
      <c r="L10" s="139">
        <v>3622158.46</v>
      </c>
      <c r="M10" s="140">
        <v>4940912.4800000004</v>
      </c>
      <c r="N10" s="140">
        <f t="shared" si="1"/>
        <v>8563070.9400000013</v>
      </c>
      <c r="O10" s="141" t="str">
        <f t="shared" si="0"/>
        <v>ND</v>
      </c>
      <c r="P10" s="142" t="str">
        <f t="shared" si="2"/>
        <v>ND</v>
      </c>
    </row>
    <row r="11" spans="1:16" s="143" customFormat="1" x14ac:dyDescent="0.25">
      <c r="A11" s="132">
        <v>377</v>
      </c>
      <c r="B11" s="133" t="s">
        <v>8</v>
      </c>
      <c r="C11" s="134">
        <v>748</v>
      </c>
      <c r="D11" s="134">
        <v>2020</v>
      </c>
      <c r="E11" s="144"/>
      <c r="F11" s="144"/>
      <c r="G11" s="144"/>
      <c r="H11" s="136" t="s">
        <v>4</v>
      </c>
      <c r="I11" s="137"/>
      <c r="J11" s="186"/>
      <c r="K11" s="138"/>
      <c r="L11" s="139">
        <v>1663695.83</v>
      </c>
      <c r="M11" s="140">
        <v>1244117.5499999998</v>
      </c>
      <c r="N11" s="140">
        <f t="shared" si="1"/>
        <v>2907813.38</v>
      </c>
      <c r="O11" s="141" t="str">
        <f t="shared" si="0"/>
        <v>ND</v>
      </c>
      <c r="P11" s="142" t="str">
        <f t="shared" si="2"/>
        <v>ND</v>
      </c>
    </row>
    <row r="12" spans="1:16" x14ac:dyDescent="0.25">
      <c r="A12" s="12">
        <v>152</v>
      </c>
      <c r="B12" s="2" t="s">
        <v>9</v>
      </c>
      <c r="C12" s="3">
        <v>590</v>
      </c>
      <c r="D12" s="3">
        <v>2019</v>
      </c>
      <c r="E12" s="4">
        <v>592265.17000000004</v>
      </c>
      <c r="F12" s="4">
        <v>369099.73</v>
      </c>
      <c r="G12" s="4">
        <f t="shared" ref="G12:G18" si="4">E12+F12</f>
        <v>961364.9</v>
      </c>
      <c r="H12" s="5">
        <v>11434</v>
      </c>
      <c r="I12" s="7">
        <v>44987</v>
      </c>
      <c r="J12" s="164">
        <f>G12+G13+G14+G15+G16</f>
        <v>12006509.390000001</v>
      </c>
      <c r="K12" s="20"/>
      <c r="L12" s="18">
        <v>2093280.92</v>
      </c>
      <c r="M12" s="16">
        <v>0</v>
      </c>
      <c r="N12" s="16">
        <f t="shared" si="1"/>
        <v>2093280.92</v>
      </c>
      <c r="O12" s="21">
        <f t="shared" si="0"/>
        <v>-0.54073775248474532</v>
      </c>
      <c r="P12" s="22">
        <f t="shared" si="2"/>
        <v>0.45926224751525468</v>
      </c>
    </row>
    <row r="13" spans="1:16" x14ac:dyDescent="0.25">
      <c r="A13" s="12">
        <v>154</v>
      </c>
      <c r="B13" s="2" t="s">
        <v>9</v>
      </c>
      <c r="C13" s="3">
        <v>600</v>
      </c>
      <c r="D13" s="3">
        <v>2019</v>
      </c>
      <c r="E13" s="4">
        <v>1916049.66</v>
      </c>
      <c r="F13" s="4">
        <v>45796.67</v>
      </c>
      <c r="G13" s="4">
        <f t="shared" si="4"/>
        <v>1961846.3299999998</v>
      </c>
      <c r="H13" s="5">
        <v>11434</v>
      </c>
      <c r="I13" s="7">
        <v>44987</v>
      </c>
      <c r="J13" s="165"/>
      <c r="K13" s="20"/>
      <c r="L13" s="18">
        <v>1916049.66</v>
      </c>
      <c r="M13" s="16">
        <v>45796.67</v>
      </c>
      <c r="N13" s="16">
        <f t="shared" si="1"/>
        <v>1961846.3299999998</v>
      </c>
      <c r="O13" s="21">
        <f t="shared" si="0"/>
        <v>0</v>
      </c>
      <c r="P13" s="22">
        <f t="shared" si="2"/>
        <v>1</v>
      </c>
    </row>
    <row r="14" spans="1:16" x14ac:dyDescent="0.25">
      <c r="A14" s="12">
        <v>156</v>
      </c>
      <c r="B14" s="2" t="s">
        <v>9</v>
      </c>
      <c r="C14" s="3">
        <v>605</v>
      </c>
      <c r="D14" s="3">
        <v>2019</v>
      </c>
      <c r="E14" s="4">
        <v>2189038.1</v>
      </c>
      <c r="F14" s="4">
        <v>3029733.18</v>
      </c>
      <c r="G14" s="4">
        <f t="shared" si="4"/>
        <v>5218771.28</v>
      </c>
      <c r="H14" s="5">
        <v>11434</v>
      </c>
      <c r="I14" s="7">
        <v>44987</v>
      </c>
      <c r="J14" s="165"/>
      <c r="K14" s="20"/>
      <c r="L14" s="18">
        <v>2189038.1</v>
      </c>
      <c r="M14" s="16">
        <v>3029733.18</v>
      </c>
      <c r="N14" s="16">
        <f t="shared" si="1"/>
        <v>5218771.28</v>
      </c>
      <c r="O14" s="21">
        <f t="shared" si="0"/>
        <v>0</v>
      </c>
      <c r="P14" s="22">
        <f t="shared" si="2"/>
        <v>1</v>
      </c>
    </row>
    <row r="15" spans="1:16" x14ac:dyDescent="0.25">
      <c r="A15" s="12">
        <v>176</v>
      </c>
      <c r="B15" s="2" t="s">
        <v>9</v>
      </c>
      <c r="C15" s="3">
        <v>622</v>
      </c>
      <c r="D15" s="3">
        <v>2019</v>
      </c>
      <c r="E15" s="4">
        <v>2690632.32</v>
      </c>
      <c r="F15" s="4">
        <v>1002394.56</v>
      </c>
      <c r="G15" s="4">
        <f t="shared" si="4"/>
        <v>3693026.88</v>
      </c>
      <c r="H15" s="5">
        <v>11434</v>
      </c>
      <c r="I15" s="7">
        <v>44987</v>
      </c>
      <c r="J15" s="165"/>
      <c r="K15" s="20"/>
      <c r="L15" s="18">
        <v>2690632.32</v>
      </c>
      <c r="M15" s="16">
        <v>1002394.56</v>
      </c>
      <c r="N15" s="16">
        <f t="shared" si="1"/>
        <v>3693026.88</v>
      </c>
      <c r="O15" s="21">
        <f t="shared" si="0"/>
        <v>0</v>
      </c>
      <c r="P15" s="22">
        <f t="shared" si="2"/>
        <v>1</v>
      </c>
    </row>
    <row r="16" spans="1:16" x14ac:dyDescent="0.25">
      <c r="A16" s="12">
        <v>374</v>
      </c>
      <c r="B16" s="2" t="s">
        <v>9</v>
      </c>
      <c r="C16" s="3">
        <v>732</v>
      </c>
      <c r="D16" s="3">
        <v>2020</v>
      </c>
      <c r="E16" s="4">
        <v>171500</v>
      </c>
      <c r="F16" s="4"/>
      <c r="G16" s="4">
        <f t="shared" si="4"/>
        <v>171500</v>
      </c>
      <c r="H16" s="5">
        <v>11434</v>
      </c>
      <c r="I16" s="7">
        <v>44987</v>
      </c>
      <c r="J16" s="166"/>
      <c r="K16" s="20"/>
      <c r="L16" s="18">
        <v>47509378.219999999</v>
      </c>
      <c r="M16" s="16">
        <v>37288132.119999997</v>
      </c>
      <c r="N16" s="16">
        <f t="shared" si="1"/>
        <v>84797510.340000004</v>
      </c>
      <c r="O16" s="21">
        <f t="shared" si="0"/>
        <v>-0.99797753496167085</v>
      </c>
      <c r="P16" s="22">
        <f t="shared" si="2"/>
        <v>2.0224650383290957E-3</v>
      </c>
    </row>
    <row r="17" spans="1:16" x14ac:dyDescent="0.25">
      <c r="A17" s="12">
        <v>177</v>
      </c>
      <c r="B17" s="2" t="s">
        <v>10</v>
      </c>
      <c r="C17" s="3">
        <v>622</v>
      </c>
      <c r="D17" s="3">
        <v>2019</v>
      </c>
      <c r="E17" s="4">
        <v>819806.13</v>
      </c>
      <c r="F17" s="4">
        <v>793377.64</v>
      </c>
      <c r="G17" s="4">
        <f t="shared" si="4"/>
        <v>1613183.77</v>
      </c>
      <c r="H17" s="112">
        <v>15899</v>
      </c>
      <c r="I17" s="116">
        <v>45013</v>
      </c>
      <c r="J17" s="164">
        <f>G17+G18</f>
        <v>1819592.52</v>
      </c>
      <c r="K17" s="20"/>
      <c r="L17" s="18">
        <v>4511682.9000000004</v>
      </c>
      <c r="M17" s="16">
        <v>18144815.530000001</v>
      </c>
      <c r="N17" s="16">
        <f t="shared" si="1"/>
        <v>22656498.43</v>
      </c>
      <c r="O17" s="21">
        <f t="shared" si="0"/>
        <v>-0.92879818675493364</v>
      </c>
      <c r="P17" s="22">
        <f t="shared" si="2"/>
        <v>7.12018132450664E-2</v>
      </c>
    </row>
    <row r="18" spans="1:16" x14ac:dyDescent="0.25">
      <c r="A18" s="12">
        <v>475</v>
      </c>
      <c r="B18" s="2" t="s">
        <v>10</v>
      </c>
      <c r="C18" s="3">
        <v>783</v>
      </c>
      <c r="D18" s="3">
        <v>2020</v>
      </c>
      <c r="E18" s="111">
        <v>153908.75</v>
      </c>
      <c r="F18" s="111">
        <v>52500</v>
      </c>
      <c r="G18" s="111">
        <f t="shared" si="4"/>
        <v>206408.75</v>
      </c>
      <c r="H18" s="112">
        <v>15899</v>
      </c>
      <c r="I18" s="116">
        <v>45013</v>
      </c>
      <c r="J18" s="166"/>
      <c r="K18" s="20"/>
      <c r="L18" s="18"/>
      <c r="M18" s="16"/>
      <c r="N18" s="16">
        <v>576086.28</v>
      </c>
      <c r="O18" s="21">
        <f t="shared" si="0"/>
        <v>-0.64170514527789135</v>
      </c>
      <c r="P18" s="22">
        <f t="shared" si="2"/>
        <v>0.35829485472210865</v>
      </c>
    </row>
    <row r="19" spans="1:16" s="143" customFormat="1" x14ac:dyDescent="0.25">
      <c r="A19" s="132">
        <v>364</v>
      </c>
      <c r="B19" s="133" t="s">
        <v>11</v>
      </c>
      <c r="C19" s="134">
        <v>700</v>
      </c>
      <c r="D19" s="134">
        <v>2019</v>
      </c>
      <c r="E19" s="144"/>
      <c r="F19" s="144"/>
      <c r="G19" s="144"/>
      <c r="H19" s="136" t="s">
        <v>4</v>
      </c>
      <c r="I19" s="137"/>
      <c r="J19" s="145"/>
      <c r="K19" s="138"/>
      <c r="L19" s="139">
        <v>3914031.6</v>
      </c>
      <c r="M19" s="140">
        <v>2112619.11</v>
      </c>
      <c r="N19" s="140">
        <f>L19+M19</f>
        <v>6026650.71</v>
      </c>
      <c r="O19" s="141" t="str">
        <f t="shared" si="0"/>
        <v>ND</v>
      </c>
      <c r="P19" s="142" t="str">
        <f t="shared" si="2"/>
        <v>ND</v>
      </c>
    </row>
    <row r="20" spans="1:16" x14ac:dyDescent="0.25">
      <c r="A20" s="12">
        <v>163</v>
      </c>
      <c r="B20" s="2" t="s">
        <v>12</v>
      </c>
      <c r="C20" s="3">
        <v>621</v>
      </c>
      <c r="D20" s="3">
        <v>2019</v>
      </c>
      <c r="E20" s="187">
        <v>10140889.34</v>
      </c>
      <c r="F20" s="187">
        <v>3046746.02</v>
      </c>
      <c r="G20" s="187">
        <f>SUM(E20+F20)</f>
        <v>13187635.359999999</v>
      </c>
      <c r="H20" s="189">
        <v>8031</v>
      </c>
      <c r="I20" s="191">
        <v>44970</v>
      </c>
      <c r="J20" s="162">
        <f>G20+G23</f>
        <v>17615033.890000001</v>
      </c>
      <c r="K20" s="161"/>
      <c r="L20" s="173">
        <v>28435081.489999998</v>
      </c>
      <c r="M20" s="176">
        <v>21926994.359999999</v>
      </c>
      <c r="N20" s="176">
        <f t="shared" ref="N20:N32" si="5">L20+M20</f>
        <v>50362075.849999994</v>
      </c>
      <c r="O20" s="21">
        <f t="shared" si="0"/>
        <v>-0.73814353087274498</v>
      </c>
      <c r="P20" s="22">
        <f t="shared" si="2"/>
        <v>0.26185646912725502</v>
      </c>
    </row>
    <row r="21" spans="1:16" x14ac:dyDescent="0.25">
      <c r="A21" s="12">
        <v>178</v>
      </c>
      <c r="B21" s="2" t="s">
        <v>12</v>
      </c>
      <c r="C21" s="3">
        <v>622</v>
      </c>
      <c r="D21" s="3">
        <v>2019</v>
      </c>
      <c r="E21" s="188"/>
      <c r="F21" s="188"/>
      <c r="G21" s="188"/>
      <c r="H21" s="190"/>
      <c r="I21" s="192"/>
      <c r="J21" s="165"/>
      <c r="K21" s="161"/>
      <c r="L21" s="174"/>
      <c r="M21" s="177"/>
      <c r="N21" s="178"/>
      <c r="O21" s="21" t="str">
        <f t="shared" si="0"/>
        <v>ND</v>
      </c>
      <c r="P21" s="22" t="str">
        <f t="shared" si="2"/>
        <v>ND</v>
      </c>
    </row>
    <row r="22" spans="1:16" x14ac:dyDescent="0.25">
      <c r="A22" s="12">
        <v>355</v>
      </c>
      <c r="B22" s="2" t="s">
        <v>12</v>
      </c>
      <c r="C22" s="3">
        <v>647</v>
      </c>
      <c r="D22" s="3">
        <v>2019</v>
      </c>
      <c r="E22" s="188"/>
      <c r="F22" s="188"/>
      <c r="G22" s="188"/>
      <c r="H22" s="190"/>
      <c r="I22" s="192"/>
      <c r="J22" s="165"/>
      <c r="K22" s="161"/>
      <c r="L22" s="175"/>
      <c r="M22" s="178"/>
      <c r="N22" s="178"/>
      <c r="O22" s="21" t="str">
        <f t="shared" si="0"/>
        <v>ND</v>
      </c>
      <c r="P22" s="22" t="str">
        <f t="shared" si="2"/>
        <v>ND</v>
      </c>
    </row>
    <row r="23" spans="1:16" x14ac:dyDescent="0.25">
      <c r="A23" s="12">
        <v>372</v>
      </c>
      <c r="B23" s="2" t="s">
        <v>12</v>
      </c>
      <c r="C23" s="3">
        <v>710</v>
      </c>
      <c r="D23" s="3">
        <v>2020</v>
      </c>
      <c r="E23" s="4">
        <v>1295285.71</v>
      </c>
      <c r="F23" s="4">
        <v>3132112.82</v>
      </c>
      <c r="G23" s="4">
        <f>E23+F23</f>
        <v>4427398.5299999993</v>
      </c>
      <c r="H23" s="5">
        <v>8040</v>
      </c>
      <c r="I23" s="7">
        <v>44970</v>
      </c>
      <c r="J23" s="166"/>
      <c r="K23" s="161"/>
      <c r="L23" s="18">
        <v>6268803</v>
      </c>
      <c r="M23" s="16">
        <v>19957108.670000002</v>
      </c>
      <c r="N23" s="16">
        <f t="shared" si="5"/>
        <v>26225911.670000002</v>
      </c>
      <c r="O23" s="21">
        <f t="shared" si="0"/>
        <v>-0.83118228316674569</v>
      </c>
      <c r="P23" s="22">
        <f t="shared" si="2"/>
        <v>0.16881771683325428</v>
      </c>
    </row>
    <row r="24" spans="1:16" x14ac:dyDescent="0.25">
      <c r="A24" s="12">
        <v>155</v>
      </c>
      <c r="B24" s="2" t="s">
        <v>13</v>
      </c>
      <c r="C24" s="3">
        <v>598</v>
      </c>
      <c r="D24" s="3">
        <v>2019</v>
      </c>
      <c r="E24" s="4">
        <v>115214.84</v>
      </c>
      <c r="F24" s="4">
        <v>55184.88</v>
      </c>
      <c r="G24" s="4">
        <v>170399.72</v>
      </c>
      <c r="H24" s="5" t="s">
        <v>14</v>
      </c>
      <c r="I24" s="8">
        <v>44972</v>
      </c>
      <c r="J24" s="162">
        <f>G24+G25</f>
        <v>1053526.1500000001</v>
      </c>
      <c r="K24" s="20"/>
      <c r="L24" s="18">
        <v>842294.03</v>
      </c>
      <c r="M24" s="16">
        <v>2795400.85</v>
      </c>
      <c r="N24" s="16">
        <f t="shared" si="5"/>
        <v>3637694.88</v>
      </c>
      <c r="O24" s="21">
        <f t="shared" si="0"/>
        <v>-0.95315722576490525</v>
      </c>
      <c r="P24" s="22">
        <f t="shared" si="2"/>
        <v>4.6842774235094725E-2</v>
      </c>
    </row>
    <row r="25" spans="1:16" x14ac:dyDescent="0.25">
      <c r="A25" s="12">
        <v>466</v>
      </c>
      <c r="B25" s="2" t="s">
        <v>13</v>
      </c>
      <c r="C25" s="3">
        <v>766</v>
      </c>
      <c r="D25" s="3">
        <v>2020</v>
      </c>
      <c r="E25" s="4">
        <v>247640.13</v>
      </c>
      <c r="F25" s="4">
        <v>635486.30000000005</v>
      </c>
      <c r="G25" s="4">
        <v>883126.43</v>
      </c>
      <c r="H25" s="5" t="s">
        <v>14</v>
      </c>
      <c r="I25" s="8">
        <v>44972</v>
      </c>
      <c r="J25" s="163"/>
      <c r="K25" s="20"/>
      <c r="L25" s="18">
        <v>1284720.19</v>
      </c>
      <c r="M25" s="16">
        <v>2315097.4</v>
      </c>
      <c r="N25" s="16">
        <f t="shared" si="5"/>
        <v>3599817.59</v>
      </c>
      <c r="O25" s="21">
        <f t="shared" si="0"/>
        <v>-0.75467467227971397</v>
      </c>
      <c r="P25" s="22">
        <f t="shared" si="2"/>
        <v>0.24532532772028598</v>
      </c>
    </row>
    <row r="26" spans="1:16" s="59" customFormat="1" x14ac:dyDescent="0.25">
      <c r="A26" s="49">
        <v>179</v>
      </c>
      <c r="B26" s="47" t="s">
        <v>15</v>
      </c>
      <c r="C26" s="48">
        <v>622</v>
      </c>
      <c r="D26" s="48">
        <v>2019</v>
      </c>
      <c r="E26" s="51">
        <v>0</v>
      </c>
      <c r="F26" s="51">
        <v>0</v>
      </c>
      <c r="G26" s="51">
        <v>0</v>
      </c>
      <c r="H26" s="52">
        <v>14010</v>
      </c>
      <c r="I26" s="53">
        <v>45001</v>
      </c>
      <c r="J26" s="54"/>
      <c r="K26" s="62"/>
      <c r="L26" s="55">
        <v>272689.53999999998</v>
      </c>
      <c r="M26" s="56">
        <v>1017570.18</v>
      </c>
      <c r="N26" s="56">
        <f t="shared" si="5"/>
        <v>1290259.72</v>
      </c>
      <c r="O26" s="57" t="str">
        <f t="shared" si="0"/>
        <v>ND</v>
      </c>
      <c r="P26" s="58" t="str">
        <f t="shared" si="2"/>
        <v>ND</v>
      </c>
    </row>
    <row r="27" spans="1:16" s="143" customFormat="1" x14ac:dyDescent="0.25">
      <c r="A27" s="132">
        <v>160</v>
      </c>
      <c r="B27" s="133" t="s">
        <v>16</v>
      </c>
      <c r="C27" s="134">
        <v>620</v>
      </c>
      <c r="D27" s="134">
        <v>2019</v>
      </c>
      <c r="E27" s="135"/>
      <c r="F27" s="135"/>
      <c r="G27" s="135"/>
      <c r="H27" s="136" t="s">
        <v>4</v>
      </c>
      <c r="I27" s="137"/>
      <c r="J27" s="164">
        <f>G28+G29+G30</f>
        <v>17962187.329999998</v>
      </c>
      <c r="K27" s="161" t="s">
        <v>29</v>
      </c>
      <c r="L27" s="139"/>
      <c r="M27" s="140">
        <v>70000</v>
      </c>
      <c r="N27" s="140">
        <f t="shared" si="5"/>
        <v>70000</v>
      </c>
      <c r="O27" s="141" t="str">
        <f t="shared" si="0"/>
        <v>ND</v>
      </c>
      <c r="P27" s="142" t="str">
        <f t="shared" si="2"/>
        <v>ND</v>
      </c>
    </row>
    <row r="28" spans="1:16" x14ac:dyDescent="0.25">
      <c r="A28" s="12">
        <v>162</v>
      </c>
      <c r="B28" s="2" t="s">
        <v>16</v>
      </c>
      <c r="C28" s="5">
        <v>622</v>
      </c>
      <c r="D28" s="5">
        <v>2019</v>
      </c>
      <c r="E28" s="4">
        <v>3897790.16</v>
      </c>
      <c r="F28" s="4">
        <v>2338483.33</v>
      </c>
      <c r="G28" s="4">
        <v>6236273.4900000002</v>
      </c>
      <c r="H28" s="5" t="s">
        <v>17</v>
      </c>
      <c r="I28" s="8">
        <v>44981</v>
      </c>
      <c r="J28" s="165"/>
      <c r="K28" s="161"/>
      <c r="L28" s="18">
        <v>39043200</v>
      </c>
      <c r="M28" s="16">
        <v>44000000</v>
      </c>
      <c r="N28" s="16">
        <f t="shared" si="5"/>
        <v>83043200</v>
      </c>
      <c r="O28" s="21">
        <f t="shared" si="0"/>
        <v>-0.92490326131459299</v>
      </c>
      <c r="P28" s="22">
        <f t="shared" si="2"/>
        <v>7.5096738685407116E-2</v>
      </c>
    </row>
    <row r="29" spans="1:16" x14ac:dyDescent="0.25">
      <c r="A29" s="12">
        <v>369</v>
      </c>
      <c r="B29" s="2" t="s">
        <v>16</v>
      </c>
      <c r="C29" s="3">
        <v>743</v>
      </c>
      <c r="D29" s="3">
        <v>2020</v>
      </c>
      <c r="E29" s="4">
        <v>48480.85</v>
      </c>
      <c r="F29" s="4">
        <v>0</v>
      </c>
      <c r="G29" s="4">
        <v>48480.85</v>
      </c>
      <c r="H29" s="5" t="s">
        <v>17</v>
      </c>
      <c r="I29" s="8">
        <v>44981</v>
      </c>
      <c r="J29" s="165"/>
      <c r="K29" s="161"/>
      <c r="L29" s="18">
        <v>611181.18000000005</v>
      </c>
      <c r="M29" s="16"/>
      <c r="N29" s="16">
        <f t="shared" si="5"/>
        <v>611181.18000000005</v>
      </c>
      <c r="O29" s="21">
        <f t="shared" si="0"/>
        <v>-0.9206767950544551</v>
      </c>
      <c r="P29" s="22">
        <f t="shared" si="2"/>
        <v>7.9323204945544942E-2</v>
      </c>
    </row>
    <row r="30" spans="1:16" x14ac:dyDescent="0.25">
      <c r="A30" s="12">
        <v>371</v>
      </c>
      <c r="B30" s="2" t="s">
        <v>16</v>
      </c>
      <c r="C30" s="3">
        <v>710</v>
      </c>
      <c r="D30" s="3">
        <v>2020</v>
      </c>
      <c r="E30" s="4">
        <v>4129535.31</v>
      </c>
      <c r="F30" s="4">
        <v>7547897.6799999997</v>
      </c>
      <c r="G30" s="4">
        <v>11677432.99</v>
      </c>
      <c r="H30" s="5" t="s">
        <v>17</v>
      </c>
      <c r="I30" s="8">
        <v>44981</v>
      </c>
      <c r="J30" s="166"/>
      <c r="K30" s="161"/>
      <c r="L30" s="18">
        <v>44400000</v>
      </c>
      <c r="M30" s="16">
        <v>83076187</v>
      </c>
      <c r="N30" s="16">
        <f t="shared" si="5"/>
        <v>127476187</v>
      </c>
      <c r="O30" s="21">
        <f t="shared" si="0"/>
        <v>-0.90839518136826614</v>
      </c>
      <c r="P30" s="22">
        <f t="shared" si="2"/>
        <v>9.1604818631733947E-2</v>
      </c>
    </row>
    <row r="31" spans="1:16" x14ac:dyDescent="0.25">
      <c r="A31" s="12">
        <v>180</v>
      </c>
      <c r="B31" s="2" t="s">
        <v>18</v>
      </c>
      <c r="C31" s="3">
        <v>622</v>
      </c>
      <c r="D31" s="3">
        <v>2019</v>
      </c>
      <c r="E31" s="4">
        <v>45946.21</v>
      </c>
      <c r="F31" s="6">
        <v>1198786.8899999999</v>
      </c>
      <c r="G31" s="4">
        <f>E31+F31</f>
        <v>1244733.0999999999</v>
      </c>
      <c r="H31" s="5">
        <v>9967</v>
      </c>
      <c r="I31" s="7">
        <v>44980</v>
      </c>
      <c r="J31" s="15">
        <f>G31</f>
        <v>1244733.0999999999</v>
      </c>
      <c r="K31" s="20"/>
      <c r="L31" s="18">
        <v>303205.98</v>
      </c>
      <c r="M31" s="16">
        <v>3686754.96</v>
      </c>
      <c r="N31" s="16">
        <f>L31+M31</f>
        <v>3989960.94</v>
      </c>
      <c r="O31" s="21">
        <f t="shared" si="0"/>
        <v>-0.68803376305733954</v>
      </c>
      <c r="P31" s="22">
        <f t="shared" si="2"/>
        <v>0.31196623694266035</v>
      </c>
    </row>
    <row r="32" spans="1:16" s="143" customFormat="1" x14ac:dyDescent="0.25">
      <c r="A32" s="132">
        <v>164</v>
      </c>
      <c r="B32" s="133" t="s">
        <v>19</v>
      </c>
      <c r="C32" s="134">
        <v>619</v>
      </c>
      <c r="D32" s="134">
        <v>2019</v>
      </c>
      <c r="E32" s="144"/>
      <c r="F32" s="144"/>
      <c r="G32" s="144"/>
      <c r="H32" s="136" t="s">
        <v>4</v>
      </c>
      <c r="I32" s="137"/>
      <c r="J32" s="155"/>
      <c r="K32" s="138"/>
      <c r="L32" s="139">
        <v>334800</v>
      </c>
      <c r="M32" s="140">
        <v>4367507.43</v>
      </c>
      <c r="N32" s="140">
        <f t="shared" si="5"/>
        <v>4702307.43</v>
      </c>
      <c r="O32" s="141" t="str">
        <f t="shared" si="0"/>
        <v>ND</v>
      </c>
      <c r="P32" s="142" t="str">
        <f t="shared" si="2"/>
        <v>ND</v>
      </c>
    </row>
    <row r="33" spans="1:17" s="143" customFormat="1" x14ac:dyDescent="0.25">
      <c r="A33" s="132">
        <v>370</v>
      </c>
      <c r="B33" s="133" t="s">
        <v>19</v>
      </c>
      <c r="C33" s="134">
        <v>713</v>
      </c>
      <c r="D33" s="134">
        <v>2019</v>
      </c>
      <c r="E33" s="144"/>
      <c r="F33" s="144"/>
      <c r="G33" s="144"/>
      <c r="H33" s="136" t="s">
        <v>4</v>
      </c>
      <c r="I33" s="137"/>
      <c r="J33" s="156"/>
      <c r="K33" s="138"/>
      <c r="L33" s="139"/>
      <c r="M33" s="140"/>
      <c r="N33" s="140">
        <v>543337</v>
      </c>
      <c r="O33" s="141" t="str">
        <f t="shared" si="0"/>
        <v>ND</v>
      </c>
      <c r="P33" s="142" t="str">
        <f t="shared" si="2"/>
        <v>ND</v>
      </c>
    </row>
    <row r="34" spans="1:17" ht="30.75" customHeight="1" x14ac:dyDescent="0.25">
      <c r="A34" s="12">
        <v>159</v>
      </c>
      <c r="B34" s="2" t="s">
        <v>26</v>
      </c>
      <c r="C34" s="3">
        <v>611</v>
      </c>
      <c r="D34" s="3">
        <v>2019</v>
      </c>
      <c r="E34" s="4">
        <v>106021.33</v>
      </c>
      <c r="F34" s="4">
        <v>31743.97</v>
      </c>
      <c r="G34" s="4">
        <f>E34+F34</f>
        <v>137765.29999999999</v>
      </c>
      <c r="H34" s="5">
        <v>8267</v>
      </c>
      <c r="I34" s="7">
        <v>44971</v>
      </c>
      <c r="J34" s="164">
        <f>G34+G35</f>
        <v>1009824.1100000001</v>
      </c>
      <c r="K34" s="20"/>
      <c r="L34" s="18">
        <v>1407761.59</v>
      </c>
      <c r="M34" s="16">
        <v>771318.17</v>
      </c>
      <c r="N34" s="16">
        <f>L34+M34</f>
        <v>2179079.7600000002</v>
      </c>
      <c r="O34" s="21">
        <f t="shared" si="0"/>
        <v>-0.93677822054572246</v>
      </c>
      <c r="P34" s="22">
        <f t="shared" si="2"/>
        <v>6.322177945427751E-2</v>
      </c>
    </row>
    <row r="35" spans="1:17" ht="30" customHeight="1" x14ac:dyDescent="0.25">
      <c r="A35" s="12">
        <v>181</v>
      </c>
      <c r="B35" s="2" t="s">
        <v>27</v>
      </c>
      <c r="C35" s="3">
        <v>622</v>
      </c>
      <c r="D35" s="3">
        <v>2019</v>
      </c>
      <c r="E35" s="4">
        <v>320974.78999999998</v>
      </c>
      <c r="F35" s="4">
        <v>551084.02</v>
      </c>
      <c r="G35" s="4">
        <f>E35+F35</f>
        <v>872058.81</v>
      </c>
      <c r="H35" s="5">
        <v>8267</v>
      </c>
      <c r="I35" s="7">
        <v>44971</v>
      </c>
      <c r="J35" s="166"/>
      <c r="K35" s="20"/>
      <c r="L35" s="18">
        <v>1384105.72</v>
      </c>
      <c r="M35" s="16">
        <v>2655380.85</v>
      </c>
      <c r="N35" s="16">
        <f t="shared" ref="N35:N36" si="6">L35+M35</f>
        <v>4039486.5700000003</v>
      </c>
      <c r="O35" s="21">
        <f t="shared" si="0"/>
        <v>-0.78411642299382622</v>
      </c>
      <c r="P35" s="22">
        <f t="shared" si="2"/>
        <v>0.21588357700617383</v>
      </c>
    </row>
    <row r="36" spans="1:17" s="59" customFormat="1" ht="51.75" x14ac:dyDescent="0.25">
      <c r="A36" s="49">
        <v>379</v>
      </c>
      <c r="B36" s="47" t="s">
        <v>20</v>
      </c>
      <c r="C36" s="48">
        <v>749</v>
      </c>
      <c r="D36" s="48">
        <v>2020</v>
      </c>
      <c r="E36" s="50">
        <v>0</v>
      </c>
      <c r="F36" s="50">
        <v>0</v>
      </c>
      <c r="G36" s="51">
        <v>0</v>
      </c>
      <c r="H36" s="52">
        <v>14021</v>
      </c>
      <c r="I36" s="53">
        <v>45001</v>
      </c>
      <c r="J36" s="54">
        <v>0</v>
      </c>
      <c r="K36" s="60" t="s">
        <v>42</v>
      </c>
      <c r="L36" s="55">
        <v>85527.15</v>
      </c>
      <c r="M36" s="56">
        <v>108672.25</v>
      </c>
      <c r="N36" s="56">
        <f t="shared" si="6"/>
        <v>194199.4</v>
      </c>
      <c r="O36" s="57" t="str">
        <f t="shared" si="0"/>
        <v>ND</v>
      </c>
      <c r="P36" s="58" t="str">
        <f t="shared" si="2"/>
        <v>ND</v>
      </c>
    </row>
    <row r="37" spans="1:17" ht="25.5" x14ac:dyDescent="0.25">
      <c r="A37" s="12">
        <v>161</v>
      </c>
      <c r="B37" s="2" t="s">
        <v>34</v>
      </c>
      <c r="C37" s="3">
        <v>616</v>
      </c>
      <c r="D37" s="3">
        <v>2019</v>
      </c>
      <c r="E37" s="77">
        <v>11106993.26</v>
      </c>
      <c r="F37" s="78">
        <v>22575609.899999999</v>
      </c>
      <c r="G37" s="38">
        <f>SUM(E37:F37)</f>
        <v>33682603.159999996</v>
      </c>
      <c r="H37" s="39" t="s">
        <v>74</v>
      </c>
      <c r="I37" s="117" t="s">
        <v>73</v>
      </c>
      <c r="J37" s="40">
        <f>G37</f>
        <v>33682603.159999996</v>
      </c>
      <c r="K37" s="41"/>
      <c r="L37" s="42"/>
      <c r="M37" s="43"/>
      <c r="N37" s="43">
        <v>34908074.140000001</v>
      </c>
      <c r="O37" s="21">
        <f t="shared" si="0"/>
        <v>-3.5105659942316264E-2</v>
      </c>
      <c r="P37" s="22">
        <f t="shared" si="2"/>
        <v>0.96489434005768371</v>
      </c>
    </row>
    <row r="38" spans="1:17" ht="25.5" x14ac:dyDescent="0.25">
      <c r="A38" s="12">
        <v>182</v>
      </c>
      <c r="B38" s="2" t="s">
        <v>21</v>
      </c>
      <c r="C38" s="3">
        <v>622</v>
      </c>
      <c r="D38" s="3">
        <v>2019</v>
      </c>
      <c r="E38" s="38">
        <v>127267.39</v>
      </c>
      <c r="F38" s="153">
        <v>595821.18000000005</v>
      </c>
      <c r="G38" s="126">
        <f>SUM(E38:F38)</f>
        <v>723088.57000000007</v>
      </c>
      <c r="H38" s="39" t="s">
        <v>76</v>
      </c>
      <c r="I38" s="119" t="s">
        <v>75</v>
      </c>
      <c r="J38" s="167">
        <f>SUM(G38:G40)</f>
        <v>4806439.3600000003</v>
      </c>
      <c r="K38" s="159"/>
      <c r="L38" s="42">
        <v>1219263.8899999999</v>
      </c>
      <c r="M38" s="43">
        <v>8331396.5099999998</v>
      </c>
      <c r="N38" s="43">
        <f>L38+M38</f>
        <v>9550660.4000000004</v>
      </c>
      <c r="O38" s="21">
        <f t="shared" si="0"/>
        <v>-0.92428915491540242</v>
      </c>
      <c r="P38" s="22">
        <f t="shared" si="2"/>
        <v>7.5710845084597508E-2</v>
      </c>
    </row>
    <row r="39" spans="1:17" ht="30" x14ac:dyDescent="0.25">
      <c r="A39" s="12">
        <v>368</v>
      </c>
      <c r="B39" s="2" t="s">
        <v>21</v>
      </c>
      <c r="C39" s="3">
        <v>704</v>
      </c>
      <c r="D39" s="3">
        <v>2020</v>
      </c>
      <c r="E39" s="38">
        <v>2567904.42</v>
      </c>
      <c r="F39" s="147">
        <v>846947.7</v>
      </c>
      <c r="G39" s="148">
        <v>3414852.12</v>
      </c>
      <c r="H39" s="118" t="s">
        <v>78</v>
      </c>
      <c r="I39" s="115" t="s">
        <v>77</v>
      </c>
      <c r="J39" s="168"/>
      <c r="K39" s="160"/>
      <c r="L39" s="42">
        <v>17182808.649999999</v>
      </c>
      <c r="M39" s="43">
        <v>12096929.789999999</v>
      </c>
      <c r="N39" s="43">
        <f>L39+M39</f>
        <v>29279738.439999998</v>
      </c>
      <c r="O39" s="21">
        <f t="shared" si="0"/>
        <v>-0.88337149503580059</v>
      </c>
      <c r="P39" s="22">
        <f t="shared" si="2"/>
        <v>0.11662850496419941</v>
      </c>
    </row>
    <row r="40" spans="1:17" x14ac:dyDescent="0.25">
      <c r="A40" s="12">
        <v>375</v>
      </c>
      <c r="B40" s="2" t="s">
        <v>21</v>
      </c>
      <c r="C40" s="3">
        <v>761</v>
      </c>
      <c r="D40" s="3">
        <v>2020</v>
      </c>
      <c r="E40" s="44">
        <v>576008.14</v>
      </c>
      <c r="F40" s="44">
        <v>92490.53</v>
      </c>
      <c r="G40" s="38">
        <f>SUM(E40:F40)</f>
        <v>668498.67000000004</v>
      </c>
      <c r="H40" s="39">
        <v>12591</v>
      </c>
      <c r="I40" s="45">
        <v>44993</v>
      </c>
      <c r="J40" s="169"/>
      <c r="K40" s="46"/>
      <c r="L40" s="42">
        <v>4766449.92</v>
      </c>
      <c r="M40" s="43">
        <v>885167.57</v>
      </c>
      <c r="N40" s="43">
        <f t="shared" ref="N40" si="7">L40+M40</f>
        <v>5651617.4900000002</v>
      </c>
      <c r="O40" s="21">
        <f t="shared" si="0"/>
        <v>-0.88171551397757464</v>
      </c>
      <c r="P40" s="22">
        <f t="shared" si="2"/>
        <v>0.11828448602242542</v>
      </c>
    </row>
    <row r="41" spans="1:17" s="23" customFormat="1" ht="18.75" x14ac:dyDescent="0.3">
      <c r="E41" s="24">
        <f>SUM(E3:E40)</f>
        <v>62490564.270000011</v>
      </c>
      <c r="F41" s="149">
        <f>SUM(F3:F40)</f>
        <v>52743094.270000003</v>
      </c>
      <c r="G41" s="149">
        <f>SUM(G3:G40)</f>
        <v>115233658.53999999</v>
      </c>
      <c r="J41" s="25"/>
      <c r="L41" s="26">
        <f>SUM(L3:L40)</f>
        <v>266668611.74999997</v>
      </c>
      <c r="M41" s="26">
        <f>SUM(M3:M40)</f>
        <v>293750960.78000003</v>
      </c>
      <c r="N41" s="26">
        <f>SUM(N3:N40)</f>
        <v>607357708.5999999</v>
      </c>
      <c r="O41" s="150">
        <f t="shared" si="0"/>
        <v>-0.8102705260700136</v>
      </c>
      <c r="P41" s="154">
        <f t="shared" si="2"/>
        <v>0.18972947392998646</v>
      </c>
      <c r="Q41" s="27"/>
    </row>
    <row r="44" spans="1:17" ht="30" x14ac:dyDescent="0.25">
      <c r="B44" s="9" t="s">
        <v>22</v>
      </c>
      <c r="C44" s="9" t="s">
        <v>23</v>
      </c>
      <c r="D44" s="9" t="s">
        <v>30</v>
      </c>
      <c r="E44" s="10" t="s">
        <v>24</v>
      </c>
      <c r="F44" s="9" t="s">
        <v>25</v>
      </c>
      <c r="G44" s="10" t="s">
        <v>1</v>
      </c>
      <c r="I44" s="14"/>
      <c r="J44"/>
    </row>
    <row r="45" spans="1:17" x14ac:dyDescent="0.25">
      <c r="B45" s="30" t="s">
        <v>38</v>
      </c>
      <c r="C45" s="30">
        <v>798</v>
      </c>
      <c r="D45" s="30">
        <v>2021</v>
      </c>
      <c r="E45" s="34"/>
      <c r="F45" s="35"/>
      <c r="G45" s="31">
        <v>14779975.050000001</v>
      </c>
      <c r="I45" s="14"/>
      <c r="J45"/>
    </row>
    <row r="46" spans="1:17" x14ac:dyDescent="0.25">
      <c r="B46" s="30" t="s">
        <v>39</v>
      </c>
      <c r="C46" s="30">
        <v>848</v>
      </c>
      <c r="D46" s="30">
        <v>2021</v>
      </c>
      <c r="E46" s="34"/>
      <c r="F46" s="36"/>
      <c r="G46" s="32">
        <f>5426292.98+3398466.6</f>
        <v>8824759.5800000001</v>
      </c>
      <c r="I46" s="14"/>
      <c r="J46"/>
    </row>
    <row r="47" spans="1:17" x14ac:dyDescent="0.25">
      <c r="B47" s="30" t="s">
        <v>40</v>
      </c>
      <c r="C47" s="30">
        <v>846</v>
      </c>
      <c r="D47" s="30">
        <v>2021</v>
      </c>
      <c r="E47" s="34"/>
      <c r="F47" s="34"/>
      <c r="G47" s="31">
        <v>12440295.720000001</v>
      </c>
      <c r="I47" s="14"/>
      <c r="J47"/>
    </row>
    <row r="48" spans="1:17" ht="15" customHeight="1" x14ac:dyDescent="0.25">
      <c r="B48" s="30" t="s">
        <v>41</v>
      </c>
      <c r="C48" s="30">
        <v>853</v>
      </c>
      <c r="D48" s="30">
        <v>2021</v>
      </c>
      <c r="E48" s="33">
        <v>5226905.4800000004</v>
      </c>
      <c r="F48" s="33">
        <v>715000</v>
      </c>
      <c r="G48" s="33">
        <v>5941905.4800000004</v>
      </c>
      <c r="I48" s="14"/>
      <c r="J48"/>
    </row>
    <row r="49" spans="2:10" ht="15" customHeight="1" x14ac:dyDescent="0.3">
      <c r="B49" s="28"/>
      <c r="C49" s="28"/>
      <c r="D49" s="28"/>
      <c r="E49" s="28"/>
      <c r="F49" s="29"/>
      <c r="G49" s="37">
        <f>SUM(G45:G48)</f>
        <v>41986935.829999998</v>
      </c>
      <c r="I49" s="14"/>
      <c r="J49"/>
    </row>
    <row r="50" spans="2:10" x14ac:dyDescent="0.25">
      <c r="B50" s="28"/>
      <c r="C50" s="28"/>
      <c r="D50" s="28"/>
      <c r="E50" s="28"/>
      <c r="F50" s="29"/>
      <c r="G50" s="29"/>
      <c r="I50" s="14"/>
      <c r="J50"/>
    </row>
    <row r="51" spans="2:10" x14ac:dyDescent="0.25">
      <c r="B51" s="28"/>
      <c r="C51" s="28"/>
      <c r="D51" s="28"/>
      <c r="E51" s="28"/>
      <c r="F51" s="29"/>
      <c r="G51" s="29"/>
    </row>
    <row r="52" spans="2:10" x14ac:dyDescent="0.25">
      <c r="B52" s="28"/>
      <c r="C52" s="28"/>
      <c r="D52" s="28"/>
      <c r="E52" s="28"/>
      <c r="F52" s="29"/>
      <c r="G52" s="29"/>
    </row>
    <row r="53" spans="2:10" x14ac:dyDescent="0.25">
      <c r="B53" s="28"/>
      <c r="C53" s="28"/>
      <c r="D53" s="28"/>
      <c r="E53" s="28"/>
      <c r="F53" s="29"/>
      <c r="G53" s="29"/>
    </row>
    <row r="54" spans="2:10" x14ac:dyDescent="0.25">
      <c r="B54" s="28"/>
      <c r="C54" s="28"/>
      <c r="D54" s="28"/>
      <c r="E54" s="28"/>
      <c r="F54" s="29"/>
      <c r="G54" s="29"/>
    </row>
    <row r="55" spans="2:10" x14ac:dyDescent="0.25">
      <c r="B55" s="28"/>
      <c r="C55" s="28"/>
      <c r="D55" s="28"/>
      <c r="E55" s="28"/>
      <c r="F55" s="29"/>
      <c r="G55" s="29"/>
    </row>
    <row r="56" spans="2:10" x14ac:dyDescent="0.25">
      <c r="B56" s="28"/>
      <c r="C56" s="28"/>
      <c r="D56" s="28"/>
      <c r="E56" s="28"/>
      <c r="F56" s="29"/>
      <c r="G56" s="29"/>
    </row>
    <row r="57" spans="2:10" x14ac:dyDescent="0.25">
      <c r="B57" s="28"/>
      <c r="C57" s="28"/>
      <c r="D57" s="28"/>
      <c r="E57" s="28"/>
      <c r="F57" s="28"/>
      <c r="G57" s="29"/>
    </row>
    <row r="58" spans="2:10" x14ac:dyDescent="0.25">
      <c r="G58" s="29"/>
    </row>
    <row r="59" spans="2:10" x14ac:dyDescent="0.25">
      <c r="G59" s="29"/>
    </row>
    <row r="60" spans="2:10" x14ac:dyDescent="0.25">
      <c r="G60" s="29"/>
    </row>
    <row r="61" spans="2:10" x14ac:dyDescent="0.25">
      <c r="G61" s="29"/>
    </row>
    <row r="62" spans="2:10" x14ac:dyDescent="0.25">
      <c r="G62" s="29"/>
    </row>
  </sheetData>
  <autoFilter ref="B2:N41" xr:uid="{00000000-0009-0000-0000-000000000000}"/>
  <mergeCells count="25">
    <mergeCell ref="J9:J11"/>
    <mergeCell ref="J12:J16"/>
    <mergeCell ref="J17:J18"/>
    <mergeCell ref="J20:J23"/>
    <mergeCell ref="E20:E22"/>
    <mergeCell ref="F20:F22"/>
    <mergeCell ref="G20:G22"/>
    <mergeCell ref="H20:H22"/>
    <mergeCell ref="I20:I22"/>
    <mergeCell ref="J32:J33"/>
    <mergeCell ref="L1:O1"/>
    <mergeCell ref="K38:K39"/>
    <mergeCell ref="K6:K8"/>
    <mergeCell ref="K27:K30"/>
    <mergeCell ref="K20:K23"/>
    <mergeCell ref="J24:J25"/>
    <mergeCell ref="J27:J30"/>
    <mergeCell ref="J34:J35"/>
    <mergeCell ref="J38:J40"/>
    <mergeCell ref="E1:K1"/>
    <mergeCell ref="L20:L22"/>
    <mergeCell ref="M20:M22"/>
    <mergeCell ref="N20:N22"/>
    <mergeCell ref="J4:J5"/>
    <mergeCell ref="J6:J8"/>
  </mergeCells>
  <pageMargins left="0.7" right="0.7" top="0.75" bottom="0.75" header="0.3" footer="0.3"/>
  <pageSetup paperSize="8" scale="73" fitToHeight="0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tabSelected="1" workbookViewId="0">
      <selection activeCell="G27" sqref="G27"/>
    </sheetView>
  </sheetViews>
  <sheetFormatPr defaultRowHeight="15" x14ac:dyDescent="0.25"/>
  <cols>
    <col min="1" max="1" width="18.85546875" customWidth="1"/>
    <col min="2" max="2" width="5.7109375" customWidth="1"/>
    <col min="3" max="3" width="6.42578125" customWidth="1"/>
    <col min="4" max="4" width="13.85546875" bestFit="1" customWidth="1"/>
    <col min="5" max="5" width="14.42578125" bestFit="1" customWidth="1"/>
    <col min="6" max="6" width="14.85546875" bestFit="1" customWidth="1"/>
    <col min="7" max="8" width="15.140625" bestFit="1" customWidth="1"/>
    <col min="9" max="9" width="20" bestFit="1" customWidth="1"/>
    <col min="10" max="10" width="23.42578125" bestFit="1" customWidth="1"/>
    <col min="11" max="11" width="23" customWidth="1"/>
    <col min="12" max="13" width="18.5703125" customWidth="1"/>
  </cols>
  <sheetData>
    <row r="1" spans="1:11" x14ac:dyDescent="0.25">
      <c r="A1" s="197" t="s">
        <v>49</v>
      </c>
      <c r="B1" s="197"/>
      <c r="C1" s="197"/>
      <c r="D1" s="197"/>
      <c r="E1" s="197"/>
      <c r="F1" s="197"/>
      <c r="G1" s="65"/>
      <c r="H1" s="65"/>
      <c r="I1" s="65"/>
      <c r="J1" s="65"/>
      <c r="K1" s="65"/>
    </row>
    <row r="2" spans="1:11" ht="38.25" x14ac:dyDescent="0.25">
      <c r="A2" s="67" t="s">
        <v>22</v>
      </c>
      <c r="B2" s="67" t="s">
        <v>23</v>
      </c>
      <c r="C2" s="67" t="s">
        <v>30</v>
      </c>
      <c r="D2" s="67" t="s">
        <v>24</v>
      </c>
      <c r="E2" s="67" t="s">
        <v>25</v>
      </c>
      <c r="F2" s="67" t="s">
        <v>1</v>
      </c>
      <c r="G2" s="67" t="s">
        <v>54</v>
      </c>
      <c r="H2" s="67" t="s">
        <v>53</v>
      </c>
      <c r="I2" s="67" t="s">
        <v>35</v>
      </c>
      <c r="J2" s="67" t="s">
        <v>50</v>
      </c>
      <c r="K2" s="67" t="s">
        <v>48</v>
      </c>
    </row>
    <row r="3" spans="1:11" x14ac:dyDescent="0.25">
      <c r="A3" s="68" t="s">
        <v>6</v>
      </c>
      <c r="B3" s="69">
        <v>578</v>
      </c>
      <c r="C3" s="69">
        <v>2019</v>
      </c>
      <c r="D3" s="70">
        <v>2910669.13</v>
      </c>
      <c r="E3" s="70">
        <v>7191.08</v>
      </c>
      <c r="F3" s="71">
        <v>2917860.21</v>
      </c>
      <c r="G3" s="152">
        <f>F3*$H$3</f>
        <v>2202948.6999398014</v>
      </c>
      <c r="H3" s="121">
        <v>0.75498774492003562</v>
      </c>
      <c r="I3" s="99">
        <f>G29</f>
        <v>87000000</v>
      </c>
      <c r="J3" s="99">
        <f>92000000-I3</f>
        <v>5000000</v>
      </c>
      <c r="K3" s="99">
        <f>F29-I3</f>
        <v>28233658.539999992</v>
      </c>
    </row>
    <row r="4" spans="1:11" x14ac:dyDescent="0.25">
      <c r="A4" s="68" t="s">
        <v>6</v>
      </c>
      <c r="B4" s="69">
        <v>622</v>
      </c>
      <c r="C4" s="69">
        <v>2019</v>
      </c>
      <c r="D4" s="77">
        <v>15536360.99</v>
      </c>
      <c r="E4" s="77">
        <v>1648508.11</v>
      </c>
      <c r="F4" s="100">
        <f>D4+E4</f>
        <v>17184869.100000001</v>
      </c>
      <c r="G4" s="152">
        <f>F4*$H$3</f>
        <v>12974365.568555003</v>
      </c>
      <c r="H4" s="73"/>
      <c r="I4" s="65"/>
      <c r="J4" s="65"/>
      <c r="K4" s="65"/>
    </row>
    <row r="5" spans="1:11" x14ac:dyDescent="0.25">
      <c r="A5" s="68" t="s">
        <v>58</v>
      </c>
      <c r="B5" s="69">
        <v>622</v>
      </c>
      <c r="C5" s="69">
        <v>2019</v>
      </c>
      <c r="D5" s="77">
        <v>94096.69</v>
      </c>
      <c r="E5" s="77">
        <v>118570</v>
      </c>
      <c r="F5" s="100">
        <f>D5+E5</f>
        <v>212666.69</v>
      </c>
      <c r="G5" s="152">
        <f>F5*$H$3</f>
        <v>160560.7447027083</v>
      </c>
      <c r="H5" s="120"/>
      <c r="I5" s="65"/>
      <c r="J5" s="65"/>
      <c r="K5" s="65"/>
    </row>
    <row r="6" spans="1:11" x14ac:dyDescent="0.25">
      <c r="A6" s="68" t="s">
        <v>7</v>
      </c>
      <c r="B6" s="69">
        <v>653</v>
      </c>
      <c r="C6" s="69">
        <v>2019</v>
      </c>
      <c r="D6" s="77">
        <v>173487.73</v>
      </c>
      <c r="E6" s="77">
        <v>153051.88</v>
      </c>
      <c r="F6" s="100">
        <f t="shared" ref="F6" si="0">D6+E6</f>
        <v>326539.61</v>
      </c>
      <c r="G6" s="152">
        <f t="shared" ref="G6" si="1">F6*$H$3</f>
        <v>246533.4037809679</v>
      </c>
      <c r="H6" s="74"/>
      <c r="I6" s="65"/>
      <c r="J6" s="65"/>
      <c r="K6" s="65"/>
    </row>
    <row r="7" spans="1:11" x14ac:dyDescent="0.25">
      <c r="A7" s="68" t="s">
        <v>7</v>
      </c>
      <c r="B7" s="69">
        <v>767</v>
      </c>
      <c r="C7" s="69">
        <v>2020</v>
      </c>
      <c r="D7" s="77">
        <v>516797.72</v>
      </c>
      <c r="E7" s="123">
        <v>2874476.2</v>
      </c>
      <c r="F7" s="124">
        <f>D7+E7</f>
        <v>3391273.92</v>
      </c>
      <c r="G7" s="152">
        <f t="shared" ref="G7:G28" si="2">F7*$H$3</f>
        <v>2560370.249266929</v>
      </c>
      <c r="H7" s="74"/>
      <c r="I7" s="65"/>
      <c r="J7" s="65"/>
      <c r="K7" s="65"/>
    </row>
    <row r="8" spans="1:11" x14ac:dyDescent="0.25">
      <c r="A8" s="68" t="s">
        <v>9</v>
      </c>
      <c r="B8" s="69">
        <v>590</v>
      </c>
      <c r="C8" s="69">
        <v>2019</v>
      </c>
      <c r="D8" s="70">
        <v>592265.17000000004</v>
      </c>
      <c r="E8" s="70">
        <v>369099.73</v>
      </c>
      <c r="F8" s="71">
        <f>D8+E8</f>
        <v>961364.9</v>
      </c>
      <c r="G8" s="152">
        <f t="shared" si="2"/>
        <v>725818.71789627557</v>
      </c>
      <c r="H8" s="74"/>
      <c r="I8" s="65"/>
      <c r="J8" s="65"/>
      <c r="K8" s="65"/>
    </row>
    <row r="9" spans="1:11" x14ac:dyDescent="0.25">
      <c r="A9" s="68" t="s">
        <v>9</v>
      </c>
      <c r="B9" s="69">
        <v>732</v>
      </c>
      <c r="C9" s="69">
        <v>2020</v>
      </c>
      <c r="D9" s="70">
        <v>171500</v>
      </c>
      <c r="E9" s="70"/>
      <c r="F9" s="71">
        <f>D9+E9</f>
        <v>171500</v>
      </c>
      <c r="G9" s="152">
        <f t="shared" si="2"/>
        <v>129480.39825378612</v>
      </c>
      <c r="H9" s="74"/>
      <c r="I9" s="65"/>
      <c r="J9" s="65"/>
      <c r="K9" s="65"/>
    </row>
    <row r="10" spans="1:11" x14ac:dyDescent="0.25">
      <c r="A10" s="68" t="s">
        <v>9</v>
      </c>
      <c r="B10" s="69">
        <v>600</v>
      </c>
      <c r="C10" s="69">
        <v>2019</v>
      </c>
      <c r="D10" s="70">
        <v>1916049.66</v>
      </c>
      <c r="E10" s="70">
        <v>45796.67</v>
      </c>
      <c r="F10" s="71">
        <v>1961846.3299999998</v>
      </c>
      <c r="G10" s="152">
        <f t="shared" si="2"/>
        <v>1481169.936566348</v>
      </c>
      <c r="H10" s="74"/>
      <c r="I10" s="65"/>
      <c r="J10" s="65"/>
      <c r="K10" s="65"/>
    </row>
    <row r="11" spans="1:11" x14ac:dyDescent="0.25">
      <c r="A11" s="68" t="s">
        <v>9</v>
      </c>
      <c r="B11" s="69">
        <v>605</v>
      </c>
      <c r="C11" s="69">
        <v>2019</v>
      </c>
      <c r="D11" s="70">
        <v>2189038.1</v>
      </c>
      <c r="E11" s="70">
        <v>3029733.18</v>
      </c>
      <c r="F11" s="71">
        <v>5218771.28</v>
      </c>
      <c r="G11" s="152">
        <f t="shared" si="2"/>
        <v>3940108.3599406481</v>
      </c>
      <c r="H11" s="74"/>
      <c r="I11" s="65"/>
      <c r="J11" s="65"/>
      <c r="K11" s="65"/>
    </row>
    <row r="12" spans="1:11" x14ac:dyDescent="0.25">
      <c r="A12" s="68" t="s">
        <v>9</v>
      </c>
      <c r="B12" s="69">
        <v>622</v>
      </c>
      <c r="C12" s="69">
        <v>2019</v>
      </c>
      <c r="D12" s="70">
        <v>2690632.32</v>
      </c>
      <c r="E12" s="70">
        <v>1002394.56</v>
      </c>
      <c r="F12" s="71">
        <v>3693026.88</v>
      </c>
      <c r="G12" s="152">
        <f t="shared" si="2"/>
        <v>2788190.036060275</v>
      </c>
      <c r="H12" s="74"/>
      <c r="I12" s="65"/>
      <c r="J12" s="65"/>
      <c r="K12" s="65"/>
    </row>
    <row r="13" spans="1:11" ht="25.5" x14ac:dyDescent="0.25">
      <c r="A13" s="68" t="s">
        <v>10</v>
      </c>
      <c r="B13" s="69">
        <v>622</v>
      </c>
      <c r="C13" s="69">
        <v>2019</v>
      </c>
      <c r="D13" s="70">
        <v>819806.13</v>
      </c>
      <c r="E13" s="70">
        <v>793377.64</v>
      </c>
      <c r="F13" s="71">
        <v>1613183.77</v>
      </c>
      <c r="G13" s="152">
        <f t="shared" si="2"/>
        <v>1217933.9766539014</v>
      </c>
      <c r="H13" s="74"/>
      <c r="I13" s="65"/>
      <c r="J13" s="65"/>
      <c r="K13" s="65"/>
    </row>
    <row r="14" spans="1:11" ht="25.5" x14ac:dyDescent="0.25">
      <c r="A14" s="68" t="s">
        <v>10</v>
      </c>
      <c r="B14" s="69">
        <v>783</v>
      </c>
      <c r="C14" s="69">
        <v>2020</v>
      </c>
      <c r="D14" s="70">
        <v>153908.75</v>
      </c>
      <c r="E14" s="70">
        <v>52500</v>
      </c>
      <c r="F14" s="71">
        <v>206408.75</v>
      </c>
      <c r="G14" s="152">
        <f t="shared" si="2"/>
        <v>155836.07669426341</v>
      </c>
      <c r="H14" s="74"/>
      <c r="I14" s="65"/>
      <c r="J14" s="65"/>
      <c r="K14" s="65"/>
    </row>
    <row r="15" spans="1:11" x14ac:dyDescent="0.25">
      <c r="A15" s="68" t="s">
        <v>12</v>
      </c>
      <c r="B15" s="69">
        <v>710</v>
      </c>
      <c r="C15" s="69">
        <v>2020</v>
      </c>
      <c r="D15" s="70">
        <v>1295285.71</v>
      </c>
      <c r="E15" s="70">
        <v>3132112.82</v>
      </c>
      <c r="F15" s="71">
        <v>4427398.5299999993</v>
      </c>
      <c r="G15" s="152">
        <f t="shared" si="2"/>
        <v>3342631.6320269802</v>
      </c>
      <c r="H15" s="74"/>
      <c r="I15" s="65"/>
      <c r="J15" s="65"/>
      <c r="K15" s="65"/>
    </row>
    <row r="16" spans="1:11" x14ac:dyDescent="0.25">
      <c r="A16" s="68" t="s">
        <v>12</v>
      </c>
      <c r="B16" s="69">
        <v>621</v>
      </c>
      <c r="C16" s="69">
        <v>2019</v>
      </c>
      <c r="D16" s="70">
        <v>10140889.34</v>
      </c>
      <c r="E16" s="70">
        <v>3046746.02</v>
      </c>
      <c r="F16" s="71">
        <f>D16+E16</f>
        <v>13187635.359999999</v>
      </c>
      <c r="G16" s="152">
        <f t="shared" si="2"/>
        <v>9956503.081274122</v>
      </c>
      <c r="H16" s="74"/>
      <c r="I16" s="65"/>
      <c r="J16" s="65"/>
      <c r="K16" s="65"/>
    </row>
    <row r="17" spans="1:12" x14ac:dyDescent="0.25">
      <c r="A17" s="68" t="s">
        <v>13</v>
      </c>
      <c r="B17" s="69">
        <v>598</v>
      </c>
      <c r="C17" s="69">
        <v>2019</v>
      </c>
      <c r="D17" s="70">
        <v>115214.84</v>
      </c>
      <c r="E17" s="70">
        <v>55184.88</v>
      </c>
      <c r="F17" s="71">
        <f>D17+E17</f>
        <v>170399.72</v>
      </c>
      <c r="G17" s="152">
        <f t="shared" si="2"/>
        <v>128649.70033780549</v>
      </c>
      <c r="H17" s="74"/>
      <c r="I17" s="65"/>
      <c r="J17" s="65"/>
      <c r="K17" s="65"/>
    </row>
    <row r="18" spans="1:12" x14ac:dyDescent="0.25">
      <c r="A18" s="68" t="s">
        <v>13</v>
      </c>
      <c r="B18" s="69">
        <v>766</v>
      </c>
      <c r="C18" s="69">
        <v>2020</v>
      </c>
      <c r="D18" s="70">
        <v>247640.13</v>
      </c>
      <c r="E18" s="70">
        <v>635486.30000000005</v>
      </c>
      <c r="F18" s="71">
        <f>D18+E18</f>
        <v>883126.43</v>
      </c>
      <c r="G18" s="152">
        <f t="shared" si="2"/>
        <v>666749.63186498173</v>
      </c>
      <c r="H18" s="74"/>
      <c r="I18" s="65"/>
      <c r="J18" s="65"/>
      <c r="K18" s="65"/>
    </row>
    <row r="19" spans="1:12" x14ac:dyDescent="0.25">
      <c r="A19" s="68" t="s">
        <v>16</v>
      </c>
      <c r="B19" s="69">
        <v>743</v>
      </c>
      <c r="C19" s="69">
        <v>2020</v>
      </c>
      <c r="D19" s="70">
        <v>48480.85</v>
      </c>
      <c r="E19" s="70">
        <v>0</v>
      </c>
      <c r="F19" s="71">
        <f>D19+E19</f>
        <v>48480.85</v>
      </c>
      <c r="G19" s="152">
        <f t="shared" si="2"/>
        <v>36602.447613306511</v>
      </c>
      <c r="H19" s="74"/>
      <c r="I19" s="65"/>
      <c r="J19" s="65"/>
      <c r="K19" s="65"/>
    </row>
    <row r="20" spans="1:12" x14ac:dyDescent="0.25">
      <c r="A20" s="68" t="s">
        <v>16</v>
      </c>
      <c r="B20" s="69">
        <v>622</v>
      </c>
      <c r="C20" s="69">
        <v>2019</v>
      </c>
      <c r="D20" s="70">
        <v>3897790.16</v>
      </c>
      <c r="E20" s="70">
        <v>2338483.33</v>
      </c>
      <c r="F20" s="76">
        <v>6236273.4900000002</v>
      </c>
      <c r="G20" s="152">
        <f t="shared" si="2"/>
        <v>4708310.0589197008</v>
      </c>
      <c r="H20" s="74"/>
      <c r="I20" s="65"/>
      <c r="J20" s="65"/>
      <c r="K20" s="65"/>
    </row>
    <row r="21" spans="1:12" x14ac:dyDescent="0.25">
      <c r="A21" s="68" t="s">
        <v>16</v>
      </c>
      <c r="B21" s="69">
        <v>710</v>
      </c>
      <c r="C21" s="69">
        <v>2020</v>
      </c>
      <c r="D21" s="70">
        <v>4129535.31</v>
      </c>
      <c r="E21" s="70">
        <v>7547897.6799999997</v>
      </c>
      <c r="F21" s="71">
        <f>D21+E21</f>
        <v>11677432.99</v>
      </c>
      <c r="G21" s="152">
        <f t="shared" si="2"/>
        <v>8816318.7995749284</v>
      </c>
      <c r="H21" s="74"/>
      <c r="I21" s="65"/>
      <c r="J21" s="65"/>
      <c r="K21" s="65"/>
    </row>
    <row r="22" spans="1:12" x14ac:dyDescent="0.25">
      <c r="A22" s="68" t="s">
        <v>18</v>
      </c>
      <c r="B22" s="69">
        <v>622</v>
      </c>
      <c r="C22" s="69">
        <v>2019</v>
      </c>
      <c r="D22" s="70">
        <v>45946.21</v>
      </c>
      <c r="E22" s="70">
        <v>1198786.8899999999</v>
      </c>
      <c r="F22" s="71">
        <v>1244733.0999999999</v>
      </c>
      <c r="G22" s="152">
        <f t="shared" si="2"/>
        <v>939758.23619632504</v>
      </c>
      <c r="H22" s="74"/>
      <c r="I22" s="65"/>
      <c r="J22" s="65"/>
      <c r="K22" s="65"/>
    </row>
    <row r="23" spans="1:12" x14ac:dyDescent="0.25">
      <c r="A23" s="68" t="s">
        <v>59</v>
      </c>
      <c r="B23" s="69">
        <v>622</v>
      </c>
      <c r="C23" s="69">
        <v>2019</v>
      </c>
      <c r="D23" s="70">
        <v>320974.78999999998</v>
      </c>
      <c r="E23" s="70">
        <v>551084.02</v>
      </c>
      <c r="F23" s="71">
        <f t="shared" ref="F23:F28" si="3">D23+E23</f>
        <v>872058.81</v>
      </c>
      <c r="G23" s="152">
        <f t="shared" si="2"/>
        <v>658393.71439954988</v>
      </c>
      <c r="H23" s="74"/>
      <c r="I23" s="65"/>
      <c r="J23" s="65"/>
      <c r="K23" s="65"/>
    </row>
    <row r="24" spans="1:12" x14ac:dyDescent="0.25">
      <c r="A24" s="68" t="s">
        <v>59</v>
      </c>
      <c r="B24" s="69">
        <v>611</v>
      </c>
      <c r="C24" s="69">
        <v>2019</v>
      </c>
      <c r="D24" s="70">
        <v>106021.33</v>
      </c>
      <c r="E24" s="70">
        <v>31743.97</v>
      </c>
      <c r="F24" s="71">
        <f t="shared" si="3"/>
        <v>137765.29999999999</v>
      </c>
      <c r="G24" s="152">
        <f t="shared" si="2"/>
        <v>104011.11317523217</v>
      </c>
      <c r="H24" s="74"/>
      <c r="I24" s="65"/>
      <c r="J24" s="65"/>
      <c r="K24" s="65"/>
    </row>
    <row r="25" spans="1:12" x14ac:dyDescent="0.25">
      <c r="A25" s="68" t="s">
        <v>21</v>
      </c>
      <c r="B25" s="69">
        <v>622</v>
      </c>
      <c r="C25" s="69">
        <v>2019</v>
      </c>
      <c r="D25" s="70">
        <v>127267.39</v>
      </c>
      <c r="E25" s="125">
        <v>595821.18000000005</v>
      </c>
      <c r="F25" s="125">
        <v>723088.57000000007</v>
      </c>
      <c r="G25" s="125">
        <f t="shared" si="2"/>
        <v>545923.00884175336</v>
      </c>
      <c r="H25" s="74"/>
      <c r="I25" s="65"/>
      <c r="J25" s="65"/>
      <c r="K25" s="65"/>
    </row>
    <row r="26" spans="1:12" x14ac:dyDescent="0.25">
      <c r="A26" s="68" t="s">
        <v>21</v>
      </c>
      <c r="B26" s="69">
        <v>761</v>
      </c>
      <c r="C26" s="69">
        <v>2020</v>
      </c>
      <c r="D26" s="75">
        <v>576008.14</v>
      </c>
      <c r="E26" s="75">
        <v>92490.53</v>
      </c>
      <c r="F26" s="70">
        <f t="shared" si="3"/>
        <v>668498.67000000004</v>
      </c>
      <c r="G26" s="152">
        <f t="shared" si="2"/>
        <v>504708.3033453431</v>
      </c>
      <c r="H26" s="74"/>
      <c r="I26" s="65"/>
      <c r="J26" s="65"/>
      <c r="K26" s="65"/>
    </row>
    <row r="27" spans="1:12" x14ac:dyDescent="0.25">
      <c r="A27" s="68" t="s">
        <v>21</v>
      </c>
      <c r="B27" s="69">
        <v>704</v>
      </c>
      <c r="C27" s="69">
        <v>2020</v>
      </c>
      <c r="D27" s="70">
        <v>2567904.42</v>
      </c>
      <c r="E27" s="147">
        <v>846947.7</v>
      </c>
      <c r="F27" s="152">
        <v>3414852.12</v>
      </c>
      <c r="G27" s="152">
        <f t="shared" si="2"/>
        <v>2578171.5013142028</v>
      </c>
      <c r="H27" s="74"/>
      <c r="I27" s="65"/>
      <c r="J27" s="65"/>
      <c r="K27" s="65"/>
    </row>
    <row r="28" spans="1:12" x14ac:dyDescent="0.25">
      <c r="A28" s="68" t="s">
        <v>34</v>
      </c>
      <c r="B28" s="69">
        <v>616</v>
      </c>
      <c r="C28" s="69">
        <v>2019</v>
      </c>
      <c r="D28" s="77">
        <v>11106993.26</v>
      </c>
      <c r="E28" s="78">
        <v>22575609.899999999</v>
      </c>
      <c r="F28" s="70">
        <f t="shared" si="3"/>
        <v>33682603.159999996</v>
      </c>
      <c r="G28" s="152">
        <f t="shared" si="2"/>
        <v>25429952.602804862</v>
      </c>
      <c r="H28" s="74"/>
      <c r="I28" s="65"/>
      <c r="J28" s="65"/>
      <c r="K28" s="65"/>
    </row>
    <row r="29" spans="1:12" x14ac:dyDescent="0.25">
      <c r="A29" s="65"/>
      <c r="B29" s="65"/>
      <c r="C29" s="65"/>
      <c r="D29" s="101">
        <f>SUM(D3:D28)</f>
        <v>62490564.270000018</v>
      </c>
      <c r="E29" s="151">
        <f>SUM(E3:E28)</f>
        <v>52743094.269999996</v>
      </c>
      <c r="F29" s="151">
        <f>SUM(F3:F28)</f>
        <v>115233658.53999999</v>
      </c>
      <c r="G29" s="151">
        <f>SUM(G3:G28)</f>
        <v>87000000</v>
      </c>
      <c r="H29" s="80"/>
      <c r="I29" s="65"/>
      <c r="J29" s="65"/>
      <c r="K29" s="65"/>
    </row>
    <row r="30" spans="1:12" x14ac:dyDescent="0.25">
      <c r="A30" s="65"/>
      <c r="B30" s="65"/>
      <c r="C30" s="65"/>
      <c r="D30" s="79"/>
      <c r="E30" s="79"/>
      <c r="F30" s="79"/>
      <c r="G30" s="79"/>
      <c r="H30" s="80"/>
      <c r="I30" s="65"/>
      <c r="J30" s="65"/>
      <c r="K30" s="65"/>
    </row>
    <row r="31" spans="1:12" x14ac:dyDescent="0.25">
      <c r="A31" s="94" t="s">
        <v>51</v>
      </c>
      <c r="B31" s="94"/>
      <c r="C31" s="94"/>
      <c r="D31" s="94"/>
      <c r="E31" s="94"/>
      <c r="F31" s="94"/>
      <c r="G31" s="94"/>
      <c r="H31" s="94"/>
      <c r="I31" s="65"/>
      <c r="J31" s="65"/>
      <c r="K31" s="65"/>
    </row>
    <row r="32" spans="1:12" ht="51" x14ac:dyDescent="0.25">
      <c r="A32" s="67" t="s">
        <v>22</v>
      </c>
      <c r="B32" s="67" t="s">
        <v>23</v>
      </c>
      <c r="C32" s="67" t="s">
        <v>30</v>
      </c>
      <c r="D32" s="96" t="s">
        <v>24</v>
      </c>
      <c r="E32" s="67" t="s">
        <v>25</v>
      </c>
      <c r="F32" s="67" t="s">
        <v>1</v>
      </c>
      <c r="G32" s="67" t="s">
        <v>55</v>
      </c>
      <c r="H32" s="67" t="s">
        <v>54</v>
      </c>
      <c r="I32" s="67" t="s">
        <v>60</v>
      </c>
      <c r="J32" s="67" t="s">
        <v>53</v>
      </c>
      <c r="K32" s="67" t="s">
        <v>35</v>
      </c>
      <c r="L32" s="67" t="s">
        <v>48</v>
      </c>
    </row>
    <row r="33" spans="1:12" ht="11.45" customHeight="1" x14ac:dyDescent="0.25">
      <c r="A33" s="68" t="s">
        <v>5</v>
      </c>
      <c r="B33" s="69">
        <v>622</v>
      </c>
      <c r="C33" s="69">
        <v>2019</v>
      </c>
      <c r="D33" s="97">
        <v>4600</v>
      </c>
      <c r="E33" s="81">
        <v>1657367.2</v>
      </c>
      <c r="F33" s="81">
        <v>1661967.2</v>
      </c>
      <c r="G33" s="81">
        <f>F33*$I$33</f>
        <v>347952.68832345936</v>
      </c>
      <c r="H33" s="82">
        <f>G33*$J$33</f>
        <v>262700.01549619262</v>
      </c>
      <c r="I33" s="121">
        <v>0.20936194668791258</v>
      </c>
      <c r="J33" s="121">
        <f>H3</f>
        <v>0.75498774492003562</v>
      </c>
      <c r="K33" s="98">
        <f>H43</f>
        <v>5000000</v>
      </c>
      <c r="L33" s="98">
        <f>G43-K33</f>
        <v>1622624.0540229883</v>
      </c>
    </row>
    <row r="34" spans="1:12" ht="11.45" customHeight="1" x14ac:dyDescent="0.25">
      <c r="A34" s="68" t="s">
        <v>8</v>
      </c>
      <c r="B34" s="69">
        <v>622</v>
      </c>
      <c r="C34" s="69">
        <v>2019</v>
      </c>
      <c r="D34" s="97">
        <v>2755787</v>
      </c>
      <c r="E34" s="81">
        <v>4471481.68</v>
      </c>
      <c r="F34" s="81">
        <v>7227268.6799999997</v>
      </c>
      <c r="G34" s="81">
        <f t="shared" ref="G34:G41" si="4">F34*$I$33</f>
        <v>1513115.0400813802</v>
      </c>
      <c r="H34" s="82">
        <f t="shared" ref="H34:H41" si="5">G34*$J$33</f>
        <v>1142383.3119156305</v>
      </c>
      <c r="I34" s="65"/>
      <c r="J34" s="65"/>
      <c r="K34" s="65"/>
    </row>
    <row r="35" spans="1:12" ht="11.45" customHeight="1" x14ac:dyDescent="0.25">
      <c r="A35" s="68" t="s">
        <v>8</v>
      </c>
      <c r="B35" s="69">
        <v>649</v>
      </c>
      <c r="C35" s="69">
        <v>2019</v>
      </c>
      <c r="D35" s="97">
        <v>3622158.46</v>
      </c>
      <c r="E35" s="81">
        <v>4940912.4800000004</v>
      </c>
      <c r="F35" s="81">
        <v>8563070.9400000013</v>
      </c>
      <c r="G35" s="81">
        <f t="shared" si="4"/>
        <v>1792781.2016250938</v>
      </c>
      <c r="H35" s="82">
        <f t="shared" si="5"/>
        <v>1353527.8365499612</v>
      </c>
      <c r="I35" s="65"/>
      <c r="J35" s="65"/>
      <c r="K35" s="65"/>
    </row>
    <row r="36" spans="1:12" ht="11.45" customHeight="1" x14ac:dyDescent="0.25">
      <c r="A36" s="68" t="s">
        <v>8</v>
      </c>
      <c r="B36" s="69">
        <v>748</v>
      </c>
      <c r="C36" s="69">
        <v>2020</v>
      </c>
      <c r="D36" s="97">
        <v>1663695.83</v>
      </c>
      <c r="E36" s="81">
        <v>1244117.5499999998</v>
      </c>
      <c r="F36" s="81">
        <v>2907813.38</v>
      </c>
      <c r="G36" s="81">
        <f t="shared" si="4"/>
        <v>608785.46984195884</v>
      </c>
      <c r="H36" s="82">
        <f t="shared" si="5"/>
        <v>459625.56901606487</v>
      </c>
      <c r="I36" s="65"/>
      <c r="J36" s="65"/>
      <c r="K36" s="65"/>
    </row>
    <row r="37" spans="1:12" ht="11.45" customHeight="1" x14ac:dyDescent="0.25">
      <c r="A37" s="68" t="s">
        <v>11</v>
      </c>
      <c r="B37" s="69">
        <v>700</v>
      </c>
      <c r="C37" s="69">
        <v>2019</v>
      </c>
      <c r="D37" s="97">
        <v>3914031.6</v>
      </c>
      <c r="E37" s="81">
        <v>2112619.11</v>
      </c>
      <c r="F37" s="81">
        <v>6026650.71</v>
      </c>
      <c r="G37" s="81">
        <f t="shared" si="4"/>
        <v>1261751.3246536904</v>
      </c>
      <c r="H37" s="82">
        <f t="shared" si="5"/>
        <v>952606.78725015745</v>
      </c>
      <c r="I37" s="65"/>
      <c r="J37" s="65"/>
      <c r="K37" s="65"/>
    </row>
    <row r="38" spans="1:12" ht="11.45" customHeight="1" x14ac:dyDescent="0.25">
      <c r="A38" s="68" t="s">
        <v>15</v>
      </c>
      <c r="B38" s="69">
        <v>622</v>
      </c>
      <c r="C38" s="69">
        <v>2019</v>
      </c>
      <c r="D38" s="97"/>
      <c r="E38" s="81"/>
      <c r="F38" s="81"/>
      <c r="G38" s="81">
        <f t="shared" si="4"/>
        <v>0</v>
      </c>
      <c r="H38" s="82">
        <f t="shared" si="5"/>
        <v>0</v>
      </c>
      <c r="I38" s="65"/>
      <c r="J38" s="65"/>
      <c r="K38" s="65"/>
    </row>
    <row r="39" spans="1:12" ht="11.45" customHeight="1" x14ac:dyDescent="0.25">
      <c r="A39" s="68" t="s">
        <v>19</v>
      </c>
      <c r="B39" s="69">
        <v>619</v>
      </c>
      <c r="C39" s="69">
        <v>2019</v>
      </c>
      <c r="D39" s="97">
        <v>334800</v>
      </c>
      <c r="E39" s="81">
        <v>4367507.43</v>
      </c>
      <c r="F39" s="81">
        <v>4702307.43</v>
      </c>
      <c r="G39" s="81">
        <f t="shared" si="4"/>
        <v>984484.23746983521</v>
      </c>
      <c r="H39" s="82">
        <f t="shared" si="5"/>
        <v>743273.53435667173</v>
      </c>
      <c r="I39" s="65"/>
      <c r="J39" s="65"/>
      <c r="K39" s="65"/>
    </row>
    <row r="40" spans="1:12" ht="11.45" customHeight="1" x14ac:dyDescent="0.25">
      <c r="A40" s="68" t="s">
        <v>19</v>
      </c>
      <c r="B40" s="69">
        <v>713</v>
      </c>
      <c r="C40" s="69">
        <v>2019</v>
      </c>
      <c r="D40" s="97"/>
      <c r="E40" s="81"/>
      <c r="F40" s="81">
        <v>543337</v>
      </c>
      <c r="G40" s="81">
        <f t="shared" si="4"/>
        <v>113754.09202757035</v>
      </c>
      <c r="H40" s="82">
        <f t="shared" si="5"/>
        <v>85882.945415321548</v>
      </c>
      <c r="I40" s="65"/>
      <c r="J40" s="65"/>
      <c r="K40" s="65"/>
    </row>
    <row r="41" spans="1:12" ht="11.45" customHeight="1" x14ac:dyDescent="0.25">
      <c r="A41" s="68" t="s">
        <v>20</v>
      </c>
      <c r="B41" s="69">
        <v>749</v>
      </c>
      <c r="C41" s="69">
        <v>2020</v>
      </c>
      <c r="D41" s="97" t="s">
        <v>47</v>
      </c>
      <c r="E41" s="81"/>
      <c r="F41" s="81"/>
      <c r="G41" s="81">
        <f t="shared" si="4"/>
        <v>0</v>
      </c>
      <c r="H41" s="82">
        <f t="shared" si="5"/>
        <v>0</v>
      </c>
      <c r="I41" s="66"/>
      <c r="J41" s="65"/>
      <c r="K41" s="65"/>
    </row>
    <row r="42" spans="1:12" ht="11.45" customHeight="1" x14ac:dyDescent="0.25">
      <c r="A42" s="127" t="s">
        <v>21</v>
      </c>
      <c r="B42" s="128">
        <v>704</v>
      </c>
      <c r="C42" s="128">
        <v>2020</v>
      </c>
      <c r="D42" s="129"/>
      <c r="E42" s="130"/>
      <c r="F42" s="130"/>
      <c r="G42" s="130"/>
      <c r="H42" s="131">
        <f t="shared" ref="H42" si="6">G42*$J$33</f>
        <v>0</v>
      </c>
      <c r="I42" s="83" t="s">
        <v>79</v>
      </c>
      <c r="J42" s="65"/>
      <c r="K42" s="66"/>
    </row>
    <row r="43" spans="1:12" ht="11.45" customHeight="1" x14ac:dyDescent="0.25">
      <c r="A43" s="65"/>
      <c r="B43" s="65"/>
      <c r="C43" s="65"/>
      <c r="D43" s="65"/>
      <c r="E43" s="65"/>
      <c r="F43" s="84">
        <f>SUM(F33:F42)</f>
        <v>31632415.34</v>
      </c>
      <c r="G43" s="84">
        <f>SUM(G33:G40)</f>
        <v>6622624.0540229883</v>
      </c>
      <c r="H43" s="84">
        <f>SUM(H33:H42)</f>
        <v>5000000</v>
      </c>
      <c r="I43" s="65"/>
      <c r="J43" s="65"/>
      <c r="K43" s="65"/>
    </row>
    <row r="44" spans="1:12" ht="11.45" customHeight="1" x14ac:dyDescent="0.25">
      <c r="A44" s="65"/>
      <c r="B44" s="65"/>
      <c r="C44" s="65"/>
      <c r="D44" s="65"/>
      <c r="E44" s="65"/>
      <c r="F44" s="85"/>
      <c r="G44" s="85"/>
      <c r="H44" s="65"/>
      <c r="I44" s="86"/>
      <c r="J44" s="86"/>
      <c r="K44" s="65"/>
    </row>
    <row r="45" spans="1:12" ht="11.45" customHeight="1" x14ac:dyDescent="0.25">
      <c r="A45" s="65"/>
      <c r="B45" s="65"/>
      <c r="C45" s="65"/>
      <c r="D45" s="65"/>
      <c r="E45" s="65"/>
      <c r="F45" s="85"/>
      <c r="G45" s="85"/>
      <c r="H45" s="65"/>
      <c r="I45" s="86"/>
      <c r="J45" s="86"/>
      <c r="K45" s="65"/>
    </row>
    <row r="46" spans="1:12" ht="11.45" customHeight="1" x14ac:dyDescent="0.25">
      <c r="A46" s="94" t="s">
        <v>56</v>
      </c>
      <c r="B46" s="95"/>
      <c r="C46" s="95"/>
      <c r="D46" s="95"/>
      <c r="E46" s="95"/>
      <c r="F46" s="95"/>
      <c r="G46" s="95"/>
      <c r="H46" s="95"/>
      <c r="I46" s="86"/>
      <c r="J46" s="86"/>
      <c r="K46" s="65"/>
    </row>
    <row r="47" spans="1:12" ht="38.25" x14ac:dyDescent="0.25">
      <c r="A47" s="67" t="s">
        <v>22</v>
      </c>
      <c r="B47" s="67" t="s">
        <v>23</v>
      </c>
      <c r="C47" s="67" t="s">
        <v>30</v>
      </c>
      <c r="D47" s="67" t="s">
        <v>24</v>
      </c>
      <c r="E47" s="67" t="s">
        <v>25</v>
      </c>
      <c r="F47" s="67" t="s">
        <v>1</v>
      </c>
      <c r="G47" s="67" t="s">
        <v>55</v>
      </c>
      <c r="H47" s="67" t="s">
        <v>57</v>
      </c>
      <c r="I47" s="67" t="s">
        <v>52</v>
      </c>
      <c r="J47" s="67" t="s">
        <v>61</v>
      </c>
      <c r="K47" s="67" t="s">
        <v>48</v>
      </c>
    </row>
    <row r="48" spans="1:12" x14ac:dyDescent="0.25">
      <c r="A48" s="87" t="s">
        <v>38</v>
      </c>
      <c r="B48" s="87">
        <v>798</v>
      </c>
      <c r="C48" s="87">
        <v>2021</v>
      </c>
      <c r="D48" s="88"/>
      <c r="E48" s="89"/>
      <c r="F48" s="90">
        <v>14779975.050000001</v>
      </c>
      <c r="G48" s="88">
        <f>F48*$I$48</f>
        <v>3094364.3484667782</v>
      </c>
      <c r="H48" s="82">
        <f>G48*$J$48</f>
        <v>3094364.3484667782</v>
      </c>
      <c r="I48" s="121">
        <f>I33</f>
        <v>0.20936194668791258</v>
      </c>
      <c r="J48" s="72">
        <v>1</v>
      </c>
      <c r="K48" s="102">
        <f>H52</f>
        <v>8790466.6208292674</v>
      </c>
    </row>
    <row r="49" spans="1:11" x14ac:dyDescent="0.25">
      <c r="A49" s="87" t="s">
        <v>39</v>
      </c>
      <c r="B49" s="87">
        <v>848</v>
      </c>
      <c r="C49" s="87">
        <v>2021</v>
      </c>
      <c r="D49" s="88"/>
      <c r="E49" s="91"/>
      <c r="F49" s="92">
        <f>5426292.98+3398466.6</f>
        <v>8824759.5800000001</v>
      </c>
      <c r="G49" s="88">
        <f t="shared" ref="G49:G51" si="7">F49*$I$48</f>
        <v>1847568.8447216058</v>
      </c>
      <c r="H49" s="82">
        <f t="shared" ref="H49:H51" si="8">G49*$J$48</f>
        <v>1847568.8447216058</v>
      </c>
      <c r="I49" s="65"/>
      <c r="J49" s="65"/>
      <c r="K49" s="65"/>
    </row>
    <row r="50" spans="1:11" x14ac:dyDescent="0.25">
      <c r="A50" s="87" t="s">
        <v>40</v>
      </c>
      <c r="B50" s="87">
        <v>846</v>
      </c>
      <c r="C50" s="87">
        <v>2021</v>
      </c>
      <c r="D50" s="88"/>
      <c r="E50" s="88"/>
      <c r="F50" s="90">
        <v>12440295.720000001</v>
      </c>
      <c r="G50" s="88">
        <f t="shared" si="7"/>
        <v>2604524.5293125072</v>
      </c>
      <c r="H50" s="82">
        <f t="shared" si="8"/>
        <v>2604524.5293125072</v>
      </c>
      <c r="I50" s="65"/>
      <c r="J50" s="65"/>
      <c r="K50" s="65"/>
    </row>
    <row r="51" spans="1:11" x14ac:dyDescent="0.25">
      <c r="A51" s="87" t="s">
        <v>41</v>
      </c>
      <c r="B51" s="87">
        <v>853</v>
      </c>
      <c r="C51" s="87">
        <v>2021</v>
      </c>
      <c r="D51" s="81">
        <v>5226905.4800000004</v>
      </c>
      <c r="E51" s="81">
        <v>715000</v>
      </c>
      <c r="F51" s="81">
        <v>5941905.4800000004</v>
      </c>
      <c r="G51" s="88">
        <f t="shared" si="7"/>
        <v>1244008.8983283758</v>
      </c>
      <c r="H51" s="82">
        <f t="shared" si="8"/>
        <v>1244008.8983283758</v>
      </c>
      <c r="I51" s="65"/>
      <c r="J51" s="65"/>
      <c r="K51" s="65"/>
    </row>
    <row r="52" spans="1:11" x14ac:dyDescent="0.25">
      <c r="A52" s="65"/>
      <c r="B52" s="65"/>
      <c r="C52" s="65"/>
      <c r="D52" s="65"/>
      <c r="E52" s="66"/>
      <c r="F52" s="84">
        <f>SUM(F48:F51)</f>
        <v>41986935.829999998</v>
      </c>
      <c r="G52" s="84">
        <f>SUM(G48:G51)</f>
        <v>8790466.6208292674</v>
      </c>
      <c r="H52" s="84">
        <f>SUM(H48:H51)</f>
        <v>8790466.6208292674</v>
      </c>
      <c r="I52" s="65"/>
      <c r="J52" s="65"/>
      <c r="K52" s="65"/>
    </row>
    <row r="53" spans="1:11" x14ac:dyDescent="0.25">
      <c r="A53" s="65"/>
      <c r="B53" s="65"/>
      <c r="C53" s="65"/>
      <c r="D53" s="65"/>
      <c r="E53" s="66"/>
      <c r="F53" s="85"/>
      <c r="G53" s="85"/>
      <c r="H53" s="85"/>
      <c r="I53" s="65"/>
      <c r="J53" s="65"/>
      <c r="K53" s="65"/>
    </row>
    <row r="54" spans="1:11" x14ac:dyDescent="0.25">
      <c r="A54" s="65"/>
      <c r="B54" s="65"/>
      <c r="C54" s="65"/>
      <c r="D54" s="198" t="s">
        <v>64</v>
      </c>
      <c r="E54" s="198"/>
      <c r="F54" s="104" t="s">
        <v>66</v>
      </c>
      <c r="G54" s="104" t="s">
        <v>67</v>
      </c>
      <c r="H54" s="104" t="s">
        <v>68</v>
      </c>
      <c r="I54" s="65"/>
      <c r="J54" s="65"/>
      <c r="K54" s="65"/>
    </row>
    <row r="55" spans="1:11" x14ac:dyDescent="0.25">
      <c r="A55" s="65"/>
      <c r="B55" s="65"/>
      <c r="C55" s="65"/>
      <c r="D55" s="199" t="s">
        <v>62</v>
      </c>
      <c r="E55" s="199"/>
      <c r="F55" s="105">
        <f>F29</f>
        <v>115233658.53999999</v>
      </c>
      <c r="G55" s="105">
        <f>G29</f>
        <v>87000000</v>
      </c>
      <c r="H55" s="105">
        <f>K3</f>
        <v>28233658.539999992</v>
      </c>
      <c r="I55" s="65"/>
      <c r="J55" s="65"/>
      <c r="K55" s="65"/>
    </row>
    <row r="56" spans="1:11" x14ac:dyDescent="0.25">
      <c r="A56" s="65"/>
      <c r="B56" s="65"/>
      <c r="C56" s="65"/>
      <c r="D56" s="193" t="s">
        <v>65</v>
      </c>
      <c r="E56" s="193"/>
      <c r="F56" s="106">
        <f>G43</f>
        <v>6622624.0540229883</v>
      </c>
      <c r="G56" s="106">
        <f>H43</f>
        <v>5000000</v>
      </c>
      <c r="H56" s="106">
        <f>L33</f>
        <v>1622624.0540229883</v>
      </c>
      <c r="I56" s="65"/>
      <c r="J56" s="65"/>
      <c r="K56" s="65"/>
    </row>
    <row r="57" spans="1:11" x14ac:dyDescent="0.25">
      <c r="A57" s="65"/>
      <c r="B57" s="65"/>
      <c r="C57" s="65"/>
      <c r="D57" s="194" t="s">
        <v>63</v>
      </c>
      <c r="E57" s="194"/>
      <c r="F57" s="107">
        <f>G52</f>
        <v>8790466.6208292674</v>
      </c>
      <c r="G57" s="107"/>
      <c r="H57" s="107">
        <f>H52</f>
        <v>8790466.6208292674</v>
      </c>
      <c r="I57" s="65"/>
      <c r="J57" s="65"/>
      <c r="K57" s="65"/>
    </row>
    <row r="58" spans="1:11" x14ac:dyDescent="0.25">
      <c r="A58" s="65"/>
      <c r="B58" s="65"/>
      <c r="C58" s="65"/>
      <c r="D58" s="195" t="s">
        <v>69</v>
      </c>
      <c r="E58" s="196"/>
      <c r="F58" s="103">
        <f>SUM(F55:F57)</f>
        <v>130646749.21485224</v>
      </c>
      <c r="G58" s="103">
        <f t="shared" ref="G58:H58" si="9">SUM(G55:G57)</f>
        <v>92000000</v>
      </c>
      <c r="H58" s="103">
        <f t="shared" si="9"/>
        <v>38646749.214852251</v>
      </c>
      <c r="I58" s="65"/>
      <c r="J58" s="65"/>
      <c r="K58" s="65"/>
    </row>
    <row r="59" spans="1:11" x14ac:dyDescent="0.25">
      <c r="A59" s="65"/>
      <c r="B59" s="65"/>
      <c r="C59" s="65"/>
      <c r="D59" s="65"/>
      <c r="E59" s="65"/>
      <c r="F59" s="93"/>
      <c r="G59" s="65"/>
      <c r="H59" s="65"/>
      <c r="I59" s="65"/>
      <c r="J59" s="65"/>
      <c r="K59" s="65"/>
    </row>
    <row r="60" spans="1:11" x14ac:dyDescent="0.25">
      <c r="A60" s="65"/>
      <c r="B60" s="65"/>
      <c r="C60" s="65"/>
      <c r="D60" s="65"/>
      <c r="E60" s="65"/>
      <c r="F60" s="65"/>
      <c r="G60" s="113">
        <v>92000000</v>
      </c>
      <c r="H60" s="65"/>
      <c r="I60" s="65"/>
      <c r="J60" s="65"/>
      <c r="K60" s="65"/>
    </row>
    <row r="61" spans="1:11" x14ac:dyDescent="0.25">
      <c r="A61" s="65"/>
      <c r="B61" s="65"/>
      <c r="C61" s="65"/>
      <c r="D61" s="65"/>
      <c r="E61" s="65"/>
      <c r="F61" s="65"/>
      <c r="G61" s="114">
        <f>+G58-G60</f>
        <v>0</v>
      </c>
      <c r="H61" s="65"/>
      <c r="I61" s="65"/>
      <c r="J61" s="65"/>
      <c r="K61" s="65"/>
    </row>
    <row r="62" spans="1:11" x14ac:dyDescent="0.25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</row>
    <row r="63" spans="1:11" x14ac:dyDescent="0.25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</row>
    <row r="64" spans="1:11" x14ac:dyDescent="0.25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</row>
    <row r="65" spans="1:11" x14ac:dyDescent="0.25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</row>
    <row r="66" spans="1:11" x14ac:dyDescent="0.2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</row>
    <row r="67" spans="1:11" x14ac:dyDescent="0.25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</row>
    <row r="68" spans="1:11" x14ac:dyDescent="0.25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</row>
    <row r="69" spans="1:11" x14ac:dyDescent="0.25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</row>
    <row r="70" spans="1:1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</row>
  </sheetData>
  <sortState xmlns:xlrd2="http://schemas.microsoft.com/office/spreadsheetml/2017/richdata2" ref="A5:G28">
    <sortCondition ref="A4"/>
  </sortState>
  <mergeCells count="6">
    <mergeCell ref="D56:E56"/>
    <mergeCell ref="D57:E57"/>
    <mergeCell ref="D58:E58"/>
    <mergeCell ref="A1:F1"/>
    <mergeCell ref="D54:E54"/>
    <mergeCell ref="D55:E55"/>
  </mergeCells>
  <pageMargins left="0.7" right="0.7" top="0.75" bottom="0.75" header="0.3" footer="0.3"/>
  <pageSetup paperSize="9" scale="51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Query_Fase2_932</vt:lpstr>
      <vt:lpstr>75% Emi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Renzis Franco</dc:creator>
  <cp:lastModifiedBy>Patti Francesca</cp:lastModifiedBy>
  <cp:lastPrinted>2023-06-22T16:49:29Z</cp:lastPrinted>
  <dcterms:created xsi:type="dcterms:W3CDTF">2023-03-06T11:40:49Z</dcterms:created>
  <dcterms:modified xsi:type="dcterms:W3CDTF">2023-06-23T08:24:43Z</dcterms:modified>
</cp:coreProperties>
</file>